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mithAb\SAT\SAT release day 2016\"/>
    </mc:Choice>
  </mc:AlternateContent>
  <bookViews>
    <workbookView xWindow="0" yWindow="0" windowWidth="19200" windowHeight="6435"/>
  </bookViews>
  <sheets>
    <sheet name="CTSchoolDaySAT ELA" sheetId="1" r:id="rId1"/>
    <sheet name="CTSchoolDaySAT Math" sheetId="2" r:id="rId2"/>
  </sheets>
  <calcPr calcId="152511" iterateDelta="1E-4"/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</calcChain>
</file>

<file path=xl/sharedStrings.xml><?xml version="1.0" encoding="utf-8"?>
<sst xmlns="http://schemas.openxmlformats.org/spreadsheetml/2006/main" count="854" uniqueCount="161">
  <si>
    <t>CT School Day SAT, 2015-16</t>
  </si>
  <si>
    <t>All Districts, ELA, All Students</t>
  </si>
  <si>
    <t>Level 1Not Met</t>
  </si>
  <si>
    <t>Level 2Approaching</t>
  </si>
  <si>
    <t>Level 3Met</t>
  </si>
  <si>
    <t>Level 4Exceeded</t>
  </si>
  <si>
    <t>Level 3&amp;4Met or Exceeded</t>
  </si>
  <si>
    <t>District Code</t>
  </si>
  <si>
    <t>District</t>
  </si>
  <si>
    <t>Total Numberwith Scored Tests</t>
  </si>
  <si>
    <t>Count</t>
  </si>
  <si>
    <t>%</t>
  </si>
  <si>
    <t>AverageScore</t>
  </si>
  <si>
    <t>Achievement First Hartford Academy Inc. District</t>
  </si>
  <si>
    <t>*</t>
  </si>
  <si>
    <t>Amistad Academy District</t>
  </si>
  <si>
    <t>Ansonia School District</t>
  </si>
  <si>
    <t>Area Cooperative Educational Services</t>
  </si>
  <si>
    <t>Avon School District</t>
  </si>
  <si>
    <t>Berlin School District</t>
  </si>
  <si>
    <t>Bethel School District</t>
  </si>
  <si>
    <t>Bloomfield School District</t>
  </si>
  <si>
    <t>Bolton School District</t>
  </si>
  <si>
    <t>Branford School District</t>
  </si>
  <si>
    <t>Bridgeport Achievement First District</t>
  </si>
  <si>
    <t>Bridgeport School District</t>
  </si>
  <si>
    <t>Bristol School District</t>
  </si>
  <si>
    <t>Brookfield School District</t>
  </si>
  <si>
    <t>Brooklyn School District</t>
  </si>
  <si>
    <t>Canton School District</t>
  </si>
  <si>
    <t>Capital Preparatory Harbor School Inc. District</t>
  </si>
  <si>
    <t>Capitol Region Education Council</t>
  </si>
  <si>
    <t>Cheshire School District</t>
  </si>
  <si>
    <t>Clinton School District</t>
  </si>
  <si>
    <t>Colchester School District</t>
  </si>
  <si>
    <t>Common Ground High School District</t>
  </si>
  <si>
    <t>Connecticut Technical High School System</t>
  </si>
  <si>
    <t>Cooperative Educational Services</t>
  </si>
  <si>
    <t>Coventry School District</t>
  </si>
  <si>
    <t>Cromwell School District</t>
  </si>
  <si>
    <t>Danbury School District</t>
  </si>
  <si>
    <t>Darien School District</t>
  </si>
  <si>
    <t>Derby School District</t>
  </si>
  <si>
    <t>East Granby School District</t>
  </si>
  <si>
    <t>East Haddam School District</t>
  </si>
  <si>
    <t>East Hampton School District</t>
  </si>
  <si>
    <t>East Hartford School District</t>
  </si>
  <si>
    <t>East Haven School District</t>
  </si>
  <si>
    <t>East Lyme School District</t>
  </si>
  <si>
    <t>East Windsor School District</t>
  </si>
  <si>
    <t>Eastern Connecticut Regional Educational Service Center (EASTCONN)</t>
  </si>
  <si>
    <t>Education Connection</t>
  </si>
  <si>
    <t>Ellington School District</t>
  </si>
  <si>
    <t>Elm City College Preparatory School District</t>
  </si>
  <si>
    <t>Enfield School District</t>
  </si>
  <si>
    <t>Explorations District</t>
  </si>
  <si>
    <t>Fairfield School District</t>
  </si>
  <si>
    <t>Farmington School District</t>
  </si>
  <si>
    <t>Glastonbury School District</t>
  </si>
  <si>
    <t>Granby School District</t>
  </si>
  <si>
    <t>Greenwich School District</t>
  </si>
  <si>
    <t>Griswold School District</t>
  </si>
  <si>
    <t>Groton School District</t>
  </si>
  <si>
    <t>Guilford School District</t>
  </si>
  <si>
    <t>Hamden School District</t>
  </si>
  <si>
    <t>Hartford School District</t>
  </si>
  <si>
    <t>Highville Charter School District</t>
  </si>
  <si>
    <t>Jumoke Academy District</t>
  </si>
  <si>
    <t>Killingly School District</t>
  </si>
  <si>
    <t>Learn</t>
  </si>
  <si>
    <t>Lebanon School District</t>
  </si>
  <si>
    <t>Ledyard School District</t>
  </si>
  <si>
    <t>Litchfield School District</t>
  </si>
  <si>
    <t>Madison School District</t>
  </si>
  <si>
    <t>Manchester School District</t>
  </si>
  <si>
    <t>Meriden School District</t>
  </si>
  <si>
    <t>Middletown School District</t>
  </si>
  <si>
    <t>Milford School District</t>
  </si>
  <si>
    <t>Monroe School District</t>
  </si>
  <si>
    <t>Montville School District</t>
  </si>
  <si>
    <t>Naugatuck School District</t>
  </si>
  <si>
    <t>New Britain School District</t>
  </si>
  <si>
    <t>New Canaan School District</t>
  </si>
  <si>
    <t>New Fairfield School District</t>
  </si>
  <si>
    <t>New Haven School District</t>
  </si>
  <si>
    <t>New London School District</t>
  </si>
  <si>
    <t>New Milford School District</t>
  </si>
  <si>
    <t>Newington School District</t>
  </si>
  <si>
    <t>Newtown School District</t>
  </si>
  <si>
    <t>North Branford School District</t>
  </si>
  <si>
    <t>North Haven School District</t>
  </si>
  <si>
    <t>North Stonington School District</t>
  </si>
  <si>
    <t>Norwalk School District</t>
  </si>
  <si>
    <t>Norwich Free Academy District</t>
  </si>
  <si>
    <t>Norwich School District</t>
  </si>
  <si>
    <t>Old Saybrook School District</t>
  </si>
  <si>
    <t>Oxford School District</t>
  </si>
  <si>
    <t>Path Academy District</t>
  </si>
  <si>
    <t>Plainfield School District</t>
  </si>
  <si>
    <t>Plainville School District</t>
  </si>
  <si>
    <t>Plymouth School District</t>
  </si>
  <si>
    <t>Portland School District</t>
  </si>
  <si>
    <t>Putnam School District</t>
  </si>
  <si>
    <t>Regional School District 01</t>
  </si>
  <si>
    <t>Regional School District 04</t>
  </si>
  <si>
    <t>Regional School District 05</t>
  </si>
  <si>
    <t>Regional School District 06</t>
  </si>
  <si>
    <t>Regional School District 07</t>
  </si>
  <si>
    <t>Regional School District 08</t>
  </si>
  <si>
    <t>Regional School District 09</t>
  </si>
  <si>
    <t>Regional School District 10</t>
  </si>
  <si>
    <t>Regional School District 11</t>
  </si>
  <si>
    <t>Regional School District 12</t>
  </si>
  <si>
    <t>Regional School District 13</t>
  </si>
  <si>
    <t>Regional School District 14</t>
  </si>
  <si>
    <t>Regional School District 15</t>
  </si>
  <si>
    <t>Regional School District 16</t>
  </si>
  <si>
    <t>Regional School District 17</t>
  </si>
  <si>
    <t>Regional School District 18</t>
  </si>
  <si>
    <t>Regional School District 19</t>
  </si>
  <si>
    <t>Ridgefield School District</t>
  </si>
  <si>
    <t>Rocky Hill School District</t>
  </si>
  <si>
    <t>Salem School District</t>
  </si>
  <si>
    <t>Seymour School District</t>
  </si>
  <si>
    <t>Shelton School District</t>
  </si>
  <si>
    <t>Simsbury School District</t>
  </si>
  <si>
    <t>Somers School District</t>
  </si>
  <si>
    <t>South Windsor School District</t>
  </si>
  <si>
    <t>Southington School District</t>
  </si>
  <si>
    <t>Stafford School District</t>
  </si>
  <si>
    <t>Stamford Academy District</t>
  </si>
  <si>
    <t>Stamford School District</t>
  </si>
  <si>
    <t>Stonington School District</t>
  </si>
  <si>
    <t>Stratford School District</t>
  </si>
  <si>
    <t>Suffield School District</t>
  </si>
  <si>
    <t>The Bridge Academy District</t>
  </si>
  <si>
    <t>The Gilbert School District</t>
  </si>
  <si>
    <t>Thomaston School District</t>
  </si>
  <si>
    <t>Thompson School District</t>
  </si>
  <si>
    <t>Tolland School District</t>
  </si>
  <si>
    <t>Torrington School District</t>
  </si>
  <si>
    <t>Trumbull School District</t>
  </si>
  <si>
    <t>Unified School District #2</t>
  </si>
  <si>
    <t>Vernon School District</t>
  </si>
  <si>
    <t>Wallingford School District</t>
  </si>
  <si>
    <t>Waterbury School District</t>
  </si>
  <si>
    <t>Waterford School District</t>
  </si>
  <si>
    <t>Watertown School District</t>
  </si>
  <si>
    <t>West Hartford School District</t>
  </si>
  <si>
    <t>West Haven School District</t>
  </si>
  <si>
    <t>Westbrook School District</t>
  </si>
  <si>
    <t>Weston School District</t>
  </si>
  <si>
    <t>Westport School District</t>
  </si>
  <si>
    <t>Wethersfield School District</t>
  </si>
  <si>
    <t>Wilton School District</t>
  </si>
  <si>
    <t>Windham School District</t>
  </si>
  <si>
    <t>Windsor Locks School District</t>
  </si>
  <si>
    <t>Windsor School District</t>
  </si>
  <si>
    <t>Wolcott School District</t>
  </si>
  <si>
    <t>Woodstock Academy District</t>
  </si>
  <si>
    <t>All Districts, Math, All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</si>
</sst>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workbookViewId="0"/>
  </sheetViews>
  <sheetFormatPr defaultRowHeight="15" x14ac:dyDescent="0.25"/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D4" t="s">
        <v>2</v>
      </c>
      <c r="F4" t="s">
        <v>3</v>
      </c>
      <c r="H4" t="s">
        <v>4</v>
      </c>
      <c r="J4" t="s">
        <v>5</v>
      </c>
      <c r="L4" t="s">
        <v>6</v>
      </c>
    </row>
    <row r="5" spans="1:14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10</v>
      </c>
      <c r="G5" t="s">
        <v>11</v>
      </c>
      <c r="H5" t="s">
        <v>10</v>
      </c>
      <c r="I5" t="s">
        <v>11</v>
      </c>
      <c r="J5" t="s">
        <v>10</v>
      </c>
      <c r="K5" t="s">
        <v>11</v>
      </c>
      <c r="L5" t="s">
        <v>10</v>
      </c>
      <c r="M5" t="s">
        <v>11</v>
      </c>
      <c r="N5" t="s">
        <v>12</v>
      </c>
    </row>
    <row r="6" spans="1:14" x14ac:dyDescent="0.25">
      <c r="A6" t="str">
        <f>"2880013"</f>
        <v>2880013</v>
      </c>
      <c r="B6" t="s">
        <v>13</v>
      </c>
      <c r="C6">
        <v>30</v>
      </c>
      <c r="D6" t="s">
        <v>14</v>
      </c>
      <c r="E6" t="s">
        <v>14</v>
      </c>
      <c r="F6">
        <v>7</v>
      </c>
      <c r="G6">
        <v>23.3</v>
      </c>
      <c r="H6">
        <v>17</v>
      </c>
      <c r="I6">
        <v>56.7</v>
      </c>
      <c r="J6" t="s">
        <v>14</v>
      </c>
      <c r="K6" t="s">
        <v>14</v>
      </c>
      <c r="L6" t="s">
        <v>14</v>
      </c>
      <c r="M6" t="s">
        <v>14</v>
      </c>
      <c r="N6">
        <v>529</v>
      </c>
    </row>
    <row r="7" spans="1:14" x14ac:dyDescent="0.25">
      <c r="A7" t="str">
        <f>"2790013"</f>
        <v>2790013</v>
      </c>
      <c r="B7" t="s">
        <v>15</v>
      </c>
      <c r="C7">
        <v>44</v>
      </c>
      <c r="D7">
        <v>6</v>
      </c>
      <c r="E7">
        <v>13.6</v>
      </c>
      <c r="F7" t="s">
        <v>14</v>
      </c>
      <c r="G7" t="s">
        <v>14</v>
      </c>
      <c r="H7">
        <v>28</v>
      </c>
      <c r="I7">
        <v>63.6</v>
      </c>
      <c r="J7" t="s">
        <v>14</v>
      </c>
      <c r="K7" t="s">
        <v>14</v>
      </c>
      <c r="L7" t="s">
        <v>14</v>
      </c>
      <c r="M7" t="s">
        <v>14</v>
      </c>
      <c r="N7">
        <v>515</v>
      </c>
    </row>
    <row r="8" spans="1:14" x14ac:dyDescent="0.25">
      <c r="A8" t="str">
        <f>"0020011"</f>
        <v>0020011</v>
      </c>
      <c r="B8" t="s">
        <v>16</v>
      </c>
      <c r="C8">
        <v>138</v>
      </c>
      <c r="D8">
        <v>37</v>
      </c>
      <c r="E8">
        <v>26.8</v>
      </c>
      <c r="F8" t="s">
        <v>14</v>
      </c>
      <c r="G8" t="s">
        <v>14</v>
      </c>
      <c r="H8">
        <v>62</v>
      </c>
      <c r="I8">
        <v>44.9</v>
      </c>
      <c r="J8" t="s">
        <v>14</v>
      </c>
      <c r="K8" t="s">
        <v>14</v>
      </c>
      <c r="L8" t="s">
        <v>14</v>
      </c>
      <c r="M8" t="s">
        <v>14</v>
      </c>
      <c r="N8">
        <v>476</v>
      </c>
    </row>
    <row r="9" spans="1:14" x14ac:dyDescent="0.25">
      <c r="A9" t="str">
        <f>"2440014"</f>
        <v>2440014</v>
      </c>
      <c r="B9" t="s">
        <v>17</v>
      </c>
      <c r="C9">
        <v>18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14</v>
      </c>
      <c r="J9" t="s">
        <v>14</v>
      </c>
      <c r="K9" t="s">
        <v>14</v>
      </c>
      <c r="L9" t="s">
        <v>14</v>
      </c>
      <c r="M9" t="s">
        <v>14</v>
      </c>
      <c r="N9" t="s">
        <v>14</v>
      </c>
    </row>
    <row r="10" spans="1:14" x14ac:dyDescent="0.25">
      <c r="A10" t="str">
        <f>"0040011"</f>
        <v>0040011</v>
      </c>
      <c r="B10" t="s">
        <v>18</v>
      </c>
      <c r="C10">
        <v>243</v>
      </c>
      <c r="D10">
        <v>8</v>
      </c>
      <c r="E10">
        <v>3.3</v>
      </c>
      <c r="F10">
        <v>16</v>
      </c>
      <c r="G10">
        <v>6.6</v>
      </c>
      <c r="H10">
        <v>102</v>
      </c>
      <c r="I10">
        <v>42</v>
      </c>
      <c r="J10">
        <v>117</v>
      </c>
      <c r="K10">
        <v>48.1</v>
      </c>
      <c r="L10">
        <v>219</v>
      </c>
      <c r="M10">
        <v>90.1</v>
      </c>
      <c r="N10">
        <v>607</v>
      </c>
    </row>
    <row r="11" spans="1:14" x14ac:dyDescent="0.25">
      <c r="A11" t="str">
        <f>"0070011"</f>
        <v>0070011</v>
      </c>
      <c r="B11" t="s">
        <v>19</v>
      </c>
      <c r="C11">
        <v>230</v>
      </c>
      <c r="D11">
        <v>22</v>
      </c>
      <c r="E11">
        <v>9.6</v>
      </c>
      <c r="F11">
        <v>38</v>
      </c>
      <c r="G11">
        <v>16.5</v>
      </c>
      <c r="H11">
        <v>146</v>
      </c>
      <c r="I11">
        <v>63.5</v>
      </c>
      <c r="J11">
        <v>24</v>
      </c>
      <c r="K11">
        <v>10.4</v>
      </c>
      <c r="L11">
        <v>170</v>
      </c>
      <c r="M11">
        <v>73.900000000000006</v>
      </c>
      <c r="N11">
        <v>532</v>
      </c>
    </row>
    <row r="12" spans="1:14" x14ac:dyDescent="0.25">
      <c r="A12" t="str">
        <f>"0090011"</f>
        <v>0090011</v>
      </c>
      <c r="B12" t="s">
        <v>20</v>
      </c>
      <c r="C12">
        <v>194</v>
      </c>
      <c r="D12">
        <v>19</v>
      </c>
      <c r="E12">
        <v>9.8000000000000007</v>
      </c>
      <c r="F12">
        <v>22</v>
      </c>
      <c r="G12">
        <v>11.3</v>
      </c>
      <c r="H12">
        <v>118</v>
      </c>
      <c r="I12">
        <v>60.8</v>
      </c>
      <c r="J12">
        <v>35</v>
      </c>
      <c r="K12">
        <v>18</v>
      </c>
      <c r="L12">
        <v>153</v>
      </c>
      <c r="M12">
        <v>78.900000000000006</v>
      </c>
      <c r="N12">
        <v>543</v>
      </c>
    </row>
    <row r="13" spans="1:14" x14ac:dyDescent="0.25">
      <c r="A13" t="str">
        <f>"0110011"</f>
        <v>0110011</v>
      </c>
      <c r="B13" t="s">
        <v>21</v>
      </c>
      <c r="C13">
        <v>166</v>
      </c>
      <c r="D13">
        <v>49</v>
      </c>
      <c r="E13">
        <v>29.5</v>
      </c>
      <c r="F13" t="s">
        <v>14</v>
      </c>
      <c r="G13" t="s">
        <v>14</v>
      </c>
      <c r="H13">
        <v>72</v>
      </c>
      <c r="I13">
        <v>43.4</v>
      </c>
      <c r="J13" t="s">
        <v>14</v>
      </c>
      <c r="K13" t="s">
        <v>14</v>
      </c>
      <c r="L13" t="s">
        <v>14</v>
      </c>
      <c r="M13" t="s">
        <v>14</v>
      </c>
      <c r="N13">
        <v>468</v>
      </c>
    </row>
    <row r="14" spans="1:14" x14ac:dyDescent="0.25">
      <c r="A14" t="str">
        <f>"0120011"</f>
        <v>0120011</v>
      </c>
      <c r="B14" t="s">
        <v>22</v>
      </c>
      <c r="C14">
        <v>67</v>
      </c>
      <c r="D14">
        <v>6</v>
      </c>
      <c r="E14">
        <v>9</v>
      </c>
      <c r="F14">
        <v>6</v>
      </c>
      <c r="G14">
        <v>9</v>
      </c>
      <c r="H14">
        <v>40</v>
      </c>
      <c r="I14">
        <v>59.7</v>
      </c>
      <c r="J14">
        <v>15</v>
      </c>
      <c r="K14">
        <v>22.4</v>
      </c>
      <c r="L14">
        <v>55</v>
      </c>
      <c r="M14">
        <v>82.1</v>
      </c>
      <c r="N14">
        <v>555</v>
      </c>
    </row>
    <row r="15" spans="1:14" x14ac:dyDescent="0.25">
      <c r="A15" t="str">
        <f>"0140011"</f>
        <v>0140011</v>
      </c>
      <c r="B15" t="s">
        <v>23</v>
      </c>
      <c r="C15">
        <v>245</v>
      </c>
      <c r="D15">
        <v>40</v>
      </c>
      <c r="E15">
        <v>16.3</v>
      </c>
      <c r="F15">
        <v>52</v>
      </c>
      <c r="G15">
        <v>21.2</v>
      </c>
      <c r="H15">
        <v>108</v>
      </c>
      <c r="I15">
        <v>44.1</v>
      </c>
      <c r="J15">
        <v>45</v>
      </c>
      <c r="K15">
        <v>18.399999999999999</v>
      </c>
      <c r="L15">
        <v>153</v>
      </c>
      <c r="M15">
        <v>62.4</v>
      </c>
      <c r="N15">
        <v>519</v>
      </c>
    </row>
    <row r="16" spans="1:14" x14ac:dyDescent="0.25">
      <c r="A16" t="str">
        <f>"2850013"</f>
        <v>2850013</v>
      </c>
      <c r="B16" t="s">
        <v>24</v>
      </c>
      <c r="C16">
        <v>34</v>
      </c>
      <c r="D16" t="s">
        <v>14</v>
      </c>
      <c r="E16" t="s">
        <v>14</v>
      </c>
      <c r="F16" t="s">
        <v>14</v>
      </c>
      <c r="G16" t="s">
        <v>14</v>
      </c>
      <c r="H16">
        <v>25</v>
      </c>
      <c r="I16">
        <v>73.5</v>
      </c>
      <c r="J16" t="s">
        <v>14</v>
      </c>
      <c r="K16" t="s">
        <v>14</v>
      </c>
      <c r="L16" t="s">
        <v>14</v>
      </c>
      <c r="M16" t="s">
        <v>14</v>
      </c>
      <c r="N16">
        <v>515</v>
      </c>
    </row>
    <row r="17" spans="1:14" x14ac:dyDescent="0.25">
      <c r="A17" t="str">
        <f>"0150011"</f>
        <v>0150011</v>
      </c>
      <c r="B17" t="s">
        <v>25</v>
      </c>
      <c r="C17">
        <v>1022</v>
      </c>
      <c r="D17">
        <v>456</v>
      </c>
      <c r="E17">
        <v>44.6</v>
      </c>
      <c r="F17">
        <v>268</v>
      </c>
      <c r="G17">
        <v>26.2</v>
      </c>
      <c r="H17">
        <v>269</v>
      </c>
      <c r="I17">
        <v>26.3</v>
      </c>
      <c r="J17">
        <v>29</v>
      </c>
      <c r="K17">
        <v>2.8</v>
      </c>
      <c r="L17">
        <v>298</v>
      </c>
      <c r="M17">
        <v>29.2</v>
      </c>
      <c r="N17">
        <v>438</v>
      </c>
    </row>
    <row r="18" spans="1:14" x14ac:dyDescent="0.25">
      <c r="A18" t="str">
        <f>"0170011"</f>
        <v>0170011</v>
      </c>
      <c r="B18" t="s">
        <v>26</v>
      </c>
      <c r="C18">
        <v>554</v>
      </c>
      <c r="D18">
        <v>70</v>
      </c>
      <c r="E18">
        <v>12.6</v>
      </c>
      <c r="F18">
        <v>104</v>
      </c>
      <c r="G18">
        <v>18.8</v>
      </c>
      <c r="H18">
        <v>321</v>
      </c>
      <c r="I18">
        <v>57.9</v>
      </c>
      <c r="J18">
        <v>59</v>
      </c>
      <c r="K18">
        <v>10.6</v>
      </c>
      <c r="L18">
        <v>380</v>
      </c>
      <c r="M18">
        <v>68.599999999999994</v>
      </c>
      <c r="N18">
        <v>515</v>
      </c>
    </row>
    <row r="19" spans="1:14" x14ac:dyDescent="0.25">
      <c r="A19" t="str">
        <f>"0180011"</f>
        <v>0180011</v>
      </c>
      <c r="B19" t="s">
        <v>27</v>
      </c>
      <c r="C19">
        <v>223</v>
      </c>
      <c r="D19">
        <v>9</v>
      </c>
      <c r="E19">
        <v>4</v>
      </c>
      <c r="F19">
        <v>25</v>
      </c>
      <c r="G19">
        <v>11.2</v>
      </c>
      <c r="H19">
        <v>132</v>
      </c>
      <c r="I19">
        <v>59.2</v>
      </c>
      <c r="J19">
        <v>57</v>
      </c>
      <c r="K19">
        <v>25.6</v>
      </c>
      <c r="L19">
        <v>189</v>
      </c>
      <c r="M19">
        <v>84.8</v>
      </c>
      <c r="N19">
        <v>565</v>
      </c>
    </row>
    <row r="20" spans="1:14" x14ac:dyDescent="0.25">
      <c r="A20" t="str">
        <f>"0190011"</f>
        <v>0190011</v>
      </c>
      <c r="B20" t="s">
        <v>28</v>
      </c>
      <c r="C20" t="s">
        <v>14</v>
      </c>
      <c r="D20" t="s">
        <v>14</v>
      </c>
      <c r="E20" t="s">
        <v>14</v>
      </c>
      <c r="F20" t="s">
        <v>14</v>
      </c>
      <c r="G20" t="s">
        <v>14</v>
      </c>
      <c r="H20" t="s">
        <v>14</v>
      </c>
      <c r="I20" t="s">
        <v>14</v>
      </c>
      <c r="J20" t="s">
        <v>14</v>
      </c>
      <c r="K20" t="s">
        <v>14</v>
      </c>
      <c r="L20" t="s">
        <v>14</v>
      </c>
      <c r="M20" t="s">
        <v>14</v>
      </c>
      <c r="N20" t="s">
        <v>14</v>
      </c>
    </row>
    <row r="21" spans="1:14" x14ac:dyDescent="0.25">
      <c r="A21" t="str">
        <f>"0230011"</f>
        <v>0230011</v>
      </c>
      <c r="B21" t="s">
        <v>29</v>
      </c>
      <c r="C21">
        <v>116</v>
      </c>
      <c r="D21">
        <v>7</v>
      </c>
      <c r="E21">
        <v>6</v>
      </c>
      <c r="F21">
        <v>12</v>
      </c>
      <c r="G21">
        <v>10.3</v>
      </c>
      <c r="H21">
        <v>63</v>
      </c>
      <c r="I21">
        <v>54.3</v>
      </c>
      <c r="J21">
        <v>34</v>
      </c>
      <c r="K21">
        <v>29.3</v>
      </c>
      <c r="L21">
        <v>97</v>
      </c>
      <c r="M21">
        <v>83.6</v>
      </c>
      <c r="N21">
        <v>571</v>
      </c>
    </row>
    <row r="22" spans="1:14" x14ac:dyDescent="0.25">
      <c r="A22" t="str">
        <f>"2970013"</f>
        <v>2970013</v>
      </c>
      <c r="B22" t="s">
        <v>30</v>
      </c>
      <c r="C22">
        <v>28</v>
      </c>
      <c r="D22">
        <v>14</v>
      </c>
      <c r="E22">
        <v>50</v>
      </c>
      <c r="F22" t="s">
        <v>14</v>
      </c>
      <c r="G22" t="s">
        <v>14</v>
      </c>
      <c r="H22" t="s">
        <v>14</v>
      </c>
      <c r="I22" t="s">
        <v>14</v>
      </c>
      <c r="J22">
        <v>0</v>
      </c>
      <c r="K22">
        <v>0</v>
      </c>
      <c r="L22" t="s">
        <v>14</v>
      </c>
      <c r="M22" t="s">
        <v>14</v>
      </c>
      <c r="N22">
        <v>416</v>
      </c>
    </row>
    <row r="23" spans="1:14" x14ac:dyDescent="0.25">
      <c r="A23" t="str">
        <f>"2410014"</f>
        <v>2410014</v>
      </c>
      <c r="B23" t="s">
        <v>31</v>
      </c>
      <c r="C23">
        <v>487</v>
      </c>
      <c r="D23">
        <v>96</v>
      </c>
      <c r="E23">
        <v>19.7</v>
      </c>
      <c r="F23">
        <v>117</v>
      </c>
      <c r="G23">
        <v>24</v>
      </c>
      <c r="H23">
        <v>189</v>
      </c>
      <c r="I23">
        <v>38.799999999999997</v>
      </c>
      <c r="J23">
        <v>85</v>
      </c>
      <c r="K23">
        <v>17.5</v>
      </c>
      <c r="L23">
        <v>274</v>
      </c>
      <c r="M23">
        <v>56.3</v>
      </c>
      <c r="N23">
        <v>506</v>
      </c>
    </row>
    <row r="24" spans="1:14" x14ac:dyDescent="0.25">
      <c r="A24" t="str">
        <f>"0250011"</f>
        <v>0250011</v>
      </c>
      <c r="B24" t="s">
        <v>32</v>
      </c>
      <c r="C24">
        <v>374</v>
      </c>
      <c r="D24">
        <v>19</v>
      </c>
      <c r="E24">
        <v>5.0999999999999996</v>
      </c>
      <c r="F24">
        <v>36</v>
      </c>
      <c r="G24">
        <v>9.6</v>
      </c>
      <c r="H24">
        <v>219</v>
      </c>
      <c r="I24">
        <v>58.6</v>
      </c>
      <c r="J24">
        <v>100</v>
      </c>
      <c r="K24">
        <v>26.7</v>
      </c>
      <c r="L24">
        <v>319</v>
      </c>
      <c r="M24">
        <v>85.3</v>
      </c>
      <c r="N24">
        <v>567</v>
      </c>
    </row>
    <row r="25" spans="1:14" x14ac:dyDescent="0.25">
      <c r="A25" t="str">
        <f>"0270011"</f>
        <v>0270011</v>
      </c>
      <c r="B25" t="s">
        <v>33</v>
      </c>
      <c r="C25">
        <v>125</v>
      </c>
      <c r="D25">
        <v>11</v>
      </c>
      <c r="E25">
        <v>8.8000000000000007</v>
      </c>
      <c r="F25">
        <v>23</v>
      </c>
      <c r="G25">
        <v>18.399999999999999</v>
      </c>
      <c r="H25">
        <v>68</v>
      </c>
      <c r="I25">
        <v>54.4</v>
      </c>
      <c r="J25">
        <v>23</v>
      </c>
      <c r="K25">
        <v>18.399999999999999</v>
      </c>
      <c r="L25">
        <v>91</v>
      </c>
      <c r="M25">
        <v>72.8</v>
      </c>
      <c r="N25">
        <v>535</v>
      </c>
    </row>
    <row r="26" spans="1:14" x14ac:dyDescent="0.25">
      <c r="A26" t="str">
        <f>"0280011"</f>
        <v>0280011</v>
      </c>
      <c r="B26" t="s">
        <v>34</v>
      </c>
      <c r="C26">
        <v>194</v>
      </c>
      <c r="D26">
        <v>16</v>
      </c>
      <c r="E26">
        <v>8.1999999999999993</v>
      </c>
      <c r="F26">
        <v>29</v>
      </c>
      <c r="G26">
        <v>14.9</v>
      </c>
      <c r="H26">
        <v>112</v>
      </c>
      <c r="I26">
        <v>57.7</v>
      </c>
      <c r="J26">
        <v>37</v>
      </c>
      <c r="K26">
        <v>19.100000000000001</v>
      </c>
      <c r="L26">
        <v>149</v>
      </c>
      <c r="M26">
        <v>76.8</v>
      </c>
      <c r="N26">
        <v>549</v>
      </c>
    </row>
    <row r="27" spans="1:14" x14ac:dyDescent="0.25">
      <c r="A27" t="str">
        <f>"2680013"</f>
        <v>2680013</v>
      </c>
      <c r="B27" t="s">
        <v>35</v>
      </c>
      <c r="C27">
        <v>39</v>
      </c>
      <c r="D27">
        <v>16</v>
      </c>
      <c r="E27">
        <v>41</v>
      </c>
      <c r="F27" t="s">
        <v>14</v>
      </c>
      <c r="G27" t="s">
        <v>14</v>
      </c>
      <c r="H27">
        <v>12</v>
      </c>
      <c r="I27">
        <v>30.8</v>
      </c>
      <c r="J27" t="s">
        <v>14</v>
      </c>
      <c r="K27" t="s">
        <v>14</v>
      </c>
      <c r="L27" t="s">
        <v>14</v>
      </c>
      <c r="M27" t="s">
        <v>14</v>
      </c>
      <c r="N27">
        <v>462</v>
      </c>
    </row>
    <row r="28" spans="1:14" x14ac:dyDescent="0.25">
      <c r="A28" t="str">
        <f>"9000016"</f>
        <v>9000016</v>
      </c>
      <c r="B28" t="s">
        <v>36</v>
      </c>
      <c r="C28">
        <v>2445</v>
      </c>
      <c r="D28">
        <v>595</v>
      </c>
      <c r="E28">
        <v>24.3</v>
      </c>
      <c r="F28">
        <v>767</v>
      </c>
      <c r="G28">
        <v>31.4</v>
      </c>
      <c r="H28">
        <v>995</v>
      </c>
      <c r="I28">
        <v>40.700000000000003</v>
      </c>
      <c r="J28">
        <v>88</v>
      </c>
      <c r="K28">
        <v>3.6</v>
      </c>
      <c r="L28">
        <v>1083</v>
      </c>
      <c r="M28">
        <v>44.3</v>
      </c>
      <c r="N28">
        <v>469</v>
      </c>
    </row>
    <row r="29" spans="1:14" x14ac:dyDescent="0.25">
      <c r="A29" t="str">
        <f>"2430014"</f>
        <v>2430014</v>
      </c>
      <c r="B29" t="s">
        <v>37</v>
      </c>
      <c r="C29">
        <v>10</v>
      </c>
      <c r="D29" t="s">
        <v>14</v>
      </c>
      <c r="E29" t="s">
        <v>14</v>
      </c>
      <c r="F29" t="s">
        <v>14</v>
      </c>
      <c r="G29" t="s">
        <v>14</v>
      </c>
      <c r="H29" t="s">
        <v>14</v>
      </c>
      <c r="I29" t="s">
        <v>14</v>
      </c>
      <c r="J29" t="s">
        <v>14</v>
      </c>
      <c r="K29" t="s">
        <v>14</v>
      </c>
      <c r="L29" t="s">
        <v>14</v>
      </c>
      <c r="M29" t="s">
        <v>14</v>
      </c>
      <c r="N29" t="s">
        <v>14</v>
      </c>
    </row>
    <row r="30" spans="1:14" x14ac:dyDescent="0.25">
      <c r="A30" t="str">
        <f>"0320011"</f>
        <v>0320011</v>
      </c>
      <c r="B30" t="s">
        <v>38</v>
      </c>
      <c r="C30">
        <v>128</v>
      </c>
      <c r="D30">
        <v>10</v>
      </c>
      <c r="E30">
        <v>7.8</v>
      </c>
      <c r="F30">
        <v>22</v>
      </c>
      <c r="G30">
        <v>17.2</v>
      </c>
      <c r="H30">
        <v>74</v>
      </c>
      <c r="I30">
        <v>57.8</v>
      </c>
      <c r="J30">
        <v>22</v>
      </c>
      <c r="K30">
        <v>17.2</v>
      </c>
      <c r="L30">
        <v>96</v>
      </c>
      <c r="M30">
        <v>75</v>
      </c>
      <c r="N30">
        <v>538</v>
      </c>
    </row>
    <row r="31" spans="1:14" x14ac:dyDescent="0.25">
      <c r="A31" t="str">
        <f>"0330011"</f>
        <v>0330011</v>
      </c>
      <c r="B31" t="s">
        <v>39</v>
      </c>
      <c r="C31">
        <v>146</v>
      </c>
      <c r="D31">
        <v>23</v>
      </c>
      <c r="E31">
        <v>15.8</v>
      </c>
      <c r="F31">
        <v>18</v>
      </c>
      <c r="G31">
        <v>12.3</v>
      </c>
      <c r="H31">
        <v>82</v>
      </c>
      <c r="I31">
        <v>56.2</v>
      </c>
      <c r="J31">
        <v>23</v>
      </c>
      <c r="K31">
        <v>15.8</v>
      </c>
      <c r="L31">
        <v>105</v>
      </c>
      <c r="M31">
        <v>71.900000000000006</v>
      </c>
      <c r="N31">
        <v>529</v>
      </c>
    </row>
    <row r="32" spans="1:14" x14ac:dyDescent="0.25">
      <c r="A32" t="str">
        <f>"0340011"</f>
        <v>0340011</v>
      </c>
      <c r="B32" t="s">
        <v>40</v>
      </c>
      <c r="C32">
        <v>642</v>
      </c>
      <c r="D32">
        <v>179</v>
      </c>
      <c r="E32">
        <v>27.9</v>
      </c>
      <c r="F32">
        <v>134</v>
      </c>
      <c r="G32">
        <v>20.9</v>
      </c>
      <c r="H32">
        <v>258</v>
      </c>
      <c r="I32">
        <v>40.200000000000003</v>
      </c>
      <c r="J32">
        <v>71</v>
      </c>
      <c r="K32">
        <v>11.1</v>
      </c>
      <c r="L32">
        <v>329</v>
      </c>
      <c r="M32">
        <v>51.2</v>
      </c>
      <c r="N32">
        <v>485</v>
      </c>
    </row>
    <row r="33" spans="1:14" x14ac:dyDescent="0.25">
      <c r="A33" t="str">
        <f>"0350011"</f>
        <v>0350011</v>
      </c>
      <c r="B33" t="s">
        <v>41</v>
      </c>
      <c r="C33">
        <v>312</v>
      </c>
      <c r="D33">
        <v>7</v>
      </c>
      <c r="E33">
        <v>2.2000000000000002</v>
      </c>
      <c r="F33">
        <v>10</v>
      </c>
      <c r="G33">
        <v>3.2</v>
      </c>
      <c r="H33">
        <v>130</v>
      </c>
      <c r="I33">
        <v>41.7</v>
      </c>
      <c r="J33">
        <v>165</v>
      </c>
      <c r="K33">
        <v>52.9</v>
      </c>
      <c r="L33">
        <v>295</v>
      </c>
      <c r="M33">
        <v>94.6</v>
      </c>
      <c r="N33">
        <v>619</v>
      </c>
    </row>
    <row r="34" spans="1:14" x14ac:dyDescent="0.25">
      <c r="A34" t="str">
        <f>"0370011"</f>
        <v>0370011</v>
      </c>
      <c r="B34" t="s">
        <v>42</v>
      </c>
      <c r="C34">
        <v>86</v>
      </c>
      <c r="D34">
        <v>30</v>
      </c>
      <c r="E34">
        <v>34.9</v>
      </c>
      <c r="F34">
        <v>29</v>
      </c>
      <c r="G34">
        <v>33.700000000000003</v>
      </c>
      <c r="H34" t="s">
        <v>14</v>
      </c>
      <c r="I34" t="s">
        <v>14</v>
      </c>
      <c r="J34" t="s">
        <v>14</v>
      </c>
      <c r="K34" t="s">
        <v>14</v>
      </c>
      <c r="L34" t="s">
        <v>14</v>
      </c>
      <c r="M34" t="s">
        <v>14</v>
      </c>
      <c r="N34">
        <v>446</v>
      </c>
    </row>
    <row r="35" spans="1:14" x14ac:dyDescent="0.25">
      <c r="A35" t="str">
        <f>"0400011"</f>
        <v>0400011</v>
      </c>
      <c r="B35" t="s">
        <v>43</v>
      </c>
      <c r="C35">
        <v>62</v>
      </c>
      <c r="D35">
        <v>7</v>
      </c>
      <c r="E35">
        <v>11.3</v>
      </c>
      <c r="F35">
        <v>9</v>
      </c>
      <c r="G35">
        <v>14.5</v>
      </c>
      <c r="H35">
        <v>28</v>
      </c>
      <c r="I35">
        <v>45.2</v>
      </c>
      <c r="J35">
        <v>18</v>
      </c>
      <c r="K35">
        <v>29</v>
      </c>
      <c r="L35">
        <v>46</v>
      </c>
      <c r="M35">
        <v>74.2</v>
      </c>
      <c r="N35">
        <v>553</v>
      </c>
    </row>
    <row r="36" spans="1:14" x14ac:dyDescent="0.25">
      <c r="A36" t="str">
        <f>"0410011"</f>
        <v>0410011</v>
      </c>
      <c r="B36" t="s">
        <v>44</v>
      </c>
      <c r="C36">
        <v>78</v>
      </c>
      <c r="D36">
        <v>10</v>
      </c>
      <c r="E36">
        <v>12.8</v>
      </c>
      <c r="F36">
        <v>8</v>
      </c>
      <c r="G36">
        <v>10.3</v>
      </c>
      <c r="H36">
        <v>47</v>
      </c>
      <c r="I36">
        <v>60.3</v>
      </c>
      <c r="J36">
        <v>13</v>
      </c>
      <c r="K36">
        <v>16.7</v>
      </c>
      <c r="L36">
        <v>60</v>
      </c>
      <c r="M36">
        <v>76.900000000000006</v>
      </c>
      <c r="N36">
        <v>532</v>
      </c>
    </row>
    <row r="37" spans="1:14" x14ac:dyDescent="0.25">
      <c r="A37" t="str">
        <f>"0420011"</f>
        <v>0420011</v>
      </c>
      <c r="B37" t="s">
        <v>45</v>
      </c>
      <c r="C37">
        <v>129</v>
      </c>
      <c r="D37">
        <v>6</v>
      </c>
      <c r="E37">
        <v>4.7</v>
      </c>
      <c r="F37">
        <v>22</v>
      </c>
      <c r="G37">
        <v>17.100000000000001</v>
      </c>
      <c r="H37">
        <v>75</v>
      </c>
      <c r="I37">
        <v>58.1</v>
      </c>
      <c r="J37">
        <v>26</v>
      </c>
      <c r="K37">
        <v>20.2</v>
      </c>
      <c r="L37">
        <v>101</v>
      </c>
      <c r="M37">
        <v>78.3</v>
      </c>
      <c r="N37">
        <v>549</v>
      </c>
    </row>
    <row r="38" spans="1:14" x14ac:dyDescent="0.25">
      <c r="A38" t="str">
        <f>"0430011"</f>
        <v>0430011</v>
      </c>
      <c r="B38" t="s">
        <v>46</v>
      </c>
      <c r="C38">
        <v>449</v>
      </c>
      <c r="D38">
        <v>145</v>
      </c>
      <c r="E38">
        <v>32.299999999999997</v>
      </c>
      <c r="F38">
        <v>108</v>
      </c>
      <c r="G38">
        <v>24.1</v>
      </c>
      <c r="H38">
        <v>170</v>
      </c>
      <c r="I38">
        <v>37.9</v>
      </c>
      <c r="J38">
        <v>26</v>
      </c>
      <c r="K38">
        <v>5.8</v>
      </c>
      <c r="L38">
        <v>196</v>
      </c>
      <c r="M38">
        <v>43.7</v>
      </c>
      <c r="N38">
        <v>467</v>
      </c>
    </row>
    <row r="39" spans="1:14" x14ac:dyDescent="0.25">
      <c r="A39" t="str">
        <f>"0440011"</f>
        <v>0440011</v>
      </c>
      <c r="B39" t="s">
        <v>47</v>
      </c>
      <c r="C39">
        <v>215</v>
      </c>
      <c r="D39">
        <v>57</v>
      </c>
      <c r="E39">
        <v>26.5</v>
      </c>
      <c r="F39">
        <v>51</v>
      </c>
      <c r="G39">
        <v>23.7</v>
      </c>
      <c r="H39">
        <v>89</v>
      </c>
      <c r="I39">
        <v>41.4</v>
      </c>
      <c r="J39">
        <v>18</v>
      </c>
      <c r="K39">
        <v>8.4</v>
      </c>
      <c r="L39">
        <v>107</v>
      </c>
      <c r="M39">
        <v>49.8</v>
      </c>
      <c r="N39">
        <v>481</v>
      </c>
    </row>
    <row r="40" spans="1:14" x14ac:dyDescent="0.25">
      <c r="A40" t="str">
        <f>"0450011"</f>
        <v>0450011</v>
      </c>
      <c r="B40" t="s">
        <v>48</v>
      </c>
      <c r="C40">
        <v>256</v>
      </c>
      <c r="D40">
        <v>10</v>
      </c>
      <c r="E40">
        <v>3.9</v>
      </c>
      <c r="F40">
        <v>26</v>
      </c>
      <c r="G40">
        <v>10.199999999999999</v>
      </c>
      <c r="H40">
        <v>144</v>
      </c>
      <c r="I40">
        <v>56.3</v>
      </c>
      <c r="J40">
        <v>76</v>
      </c>
      <c r="K40">
        <v>29.7</v>
      </c>
      <c r="L40">
        <v>220</v>
      </c>
      <c r="M40">
        <v>85.9</v>
      </c>
      <c r="N40">
        <v>575</v>
      </c>
    </row>
    <row r="41" spans="1:14" x14ac:dyDescent="0.25">
      <c r="A41" t="str">
        <f>"0470011"</f>
        <v>0470011</v>
      </c>
      <c r="B41" t="s">
        <v>49</v>
      </c>
      <c r="C41">
        <v>65</v>
      </c>
      <c r="D41">
        <v>10</v>
      </c>
      <c r="E41">
        <v>15.4</v>
      </c>
      <c r="F41">
        <v>14</v>
      </c>
      <c r="G41">
        <v>21.5</v>
      </c>
      <c r="H41">
        <v>35</v>
      </c>
      <c r="I41">
        <v>53.8</v>
      </c>
      <c r="J41">
        <v>6</v>
      </c>
      <c r="K41">
        <v>9.1999999999999993</v>
      </c>
      <c r="L41">
        <v>41</v>
      </c>
      <c r="M41">
        <v>63.1</v>
      </c>
      <c r="N41">
        <v>501</v>
      </c>
    </row>
    <row r="42" spans="1:14" x14ac:dyDescent="0.25">
      <c r="A42" t="str">
        <f>"2530014"</f>
        <v>2530014</v>
      </c>
      <c r="B42" t="s">
        <v>50</v>
      </c>
      <c r="C42">
        <v>72</v>
      </c>
      <c r="D42">
        <v>19</v>
      </c>
      <c r="E42">
        <v>26.4</v>
      </c>
      <c r="F42">
        <v>12</v>
      </c>
      <c r="G42">
        <v>16.7</v>
      </c>
      <c r="H42">
        <v>33</v>
      </c>
      <c r="I42">
        <v>45.8</v>
      </c>
      <c r="J42">
        <v>8</v>
      </c>
      <c r="K42">
        <v>11.1</v>
      </c>
      <c r="L42">
        <v>41</v>
      </c>
      <c r="M42">
        <v>56.9</v>
      </c>
      <c r="N42">
        <v>488</v>
      </c>
    </row>
    <row r="43" spans="1:14" x14ac:dyDescent="0.25">
      <c r="A43" t="str">
        <f>"2420014"</f>
        <v>2420014</v>
      </c>
      <c r="B43" t="s">
        <v>51</v>
      </c>
      <c r="C43" t="s">
        <v>14</v>
      </c>
      <c r="D43" t="s">
        <v>14</v>
      </c>
      <c r="E43" t="s">
        <v>14</v>
      </c>
      <c r="F43" t="s">
        <v>14</v>
      </c>
      <c r="G43" t="s">
        <v>14</v>
      </c>
      <c r="H43" t="s">
        <v>14</v>
      </c>
      <c r="I43" t="s">
        <v>14</v>
      </c>
      <c r="J43" t="s">
        <v>14</v>
      </c>
      <c r="K43" t="s">
        <v>14</v>
      </c>
      <c r="L43" t="s">
        <v>14</v>
      </c>
      <c r="M43" t="s">
        <v>14</v>
      </c>
      <c r="N43" t="s">
        <v>14</v>
      </c>
    </row>
    <row r="44" spans="1:14" x14ac:dyDescent="0.25">
      <c r="A44" t="str">
        <f>"0480011"</f>
        <v>0480011</v>
      </c>
      <c r="B44" t="s">
        <v>52</v>
      </c>
      <c r="C44">
        <v>203</v>
      </c>
      <c r="D44">
        <v>19</v>
      </c>
      <c r="E44">
        <v>9.4</v>
      </c>
      <c r="F44">
        <v>29</v>
      </c>
      <c r="G44">
        <v>14.3</v>
      </c>
      <c r="H44">
        <v>121</v>
      </c>
      <c r="I44">
        <v>59.6</v>
      </c>
      <c r="J44">
        <v>34</v>
      </c>
      <c r="K44">
        <v>16.7</v>
      </c>
      <c r="L44">
        <v>155</v>
      </c>
      <c r="M44">
        <v>76.400000000000006</v>
      </c>
      <c r="N44">
        <v>540</v>
      </c>
    </row>
    <row r="45" spans="1:14" x14ac:dyDescent="0.25">
      <c r="A45" t="str">
        <f>"2890013"</f>
        <v>2890013</v>
      </c>
      <c r="B45" t="s">
        <v>53</v>
      </c>
      <c r="C45">
        <v>33</v>
      </c>
      <c r="D45">
        <v>9</v>
      </c>
      <c r="E45">
        <v>27.3</v>
      </c>
      <c r="F45" t="s">
        <v>14</v>
      </c>
      <c r="G45" t="s">
        <v>14</v>
      </c>
      <c r="H45">
        <v>16</v>
      </c>
      <c r="I45">
        <v>48.5</v>
      </c>
      <c r="J45" t="s">
        <v>14</v>
      </c>
      <c r="K45" t="s">
        <v>14</v>
      </c>
      <c r="L45" t="s">
        <v>14</v>
      </c>
      <c r="M45" t="s">
        <v>14</v>
      </c>
      <c r="N45">
        <v>479</v>
      </c>
    </row>
    <row r="46" spans="1:14" x14ac:dyDescent="0.25">
      <c r="A46" t="str">
        <f>"0490011"</f>
        <v>0490011</v>
      </c>
      <c r="B46" t="s">
        <v>54</v>
      </c>
      <c r="C46">
        <v>346</v>
      </c>
      <c r="D46">
        <v>55</v>
      </c>
      <c r="E46">
        <v>15.9</v>
      </c>
      <c r="F46">
        <v>85</v>
      </c>
      <c r="G46">
        <v>24.6</v>
      </c>
      <c r="H46">
        <v>179</v>
      </c>
      <c r="I46">
        <v>51.7</v>
      </c>
      <c r="J46">
        <v>27</v>
      </c>
      <c r="K46">
        <v>7.8</v>
      </c>
      <c r="L46">
        <v>206</v>
      </c>
      <c r="M46">
        <v>59.5</v>
      </c>
      <c r="N46">
        <v>500</v>
      </c>
    </row>
    <row r="47" spans="1:14" x14ac:dyDescent="0.25">
      <c r="A47" t="str">
        <f>"2720013"</f>
        <v>2720013</v>
      </c>
      <c r="B47" t="s">
        <v>55</v>
      </c>
      <c r="C47">
        <v>21</v>
      </c>
      <c r="D47" t="s">
        <v>14</v>
      </c>
      <c r="E47" t="s">
        <v>14</v>
      </c>
      <c r="F47">
        <v>10</v>
      </c>
      <c r="G47">
        <v>47.6</v>
      </c>
      <c r="H47" t="s">
        <v>14</v>
      </c>
      <c r="I47" t="s">
        <v>14</v>
      </c>
      <c r="J47" t="s">
        <v>14</v>
      </c>
      <c r="K47" t="s">
        <v>14</v>
      </c>
      <c r="L47" t="s">
        <v>14</v>
      </c>
      <c r="M47" t="s">
        <v>14</v>
      </c>
      <c r="N47">
        <v>479</v>
      </c>
    </row>
    <row r="48" spans="1:14" x14ac:dyDescent="0.25">
      <c r="A48" t="str">
        <f>"0510011"</f>
        <v>0510011</v>
      </c>
      <c r="B48" t="s">
        <v>56</v>
      </c>
      <c r="C48">
        <v>713</v>
      </c>
      <c r="D48">
        <v>50</v>
      </c>
      <c r="E48">
        <v>7</v>
      </c>
      <c r="F48">
        <v>60</v>
      </c>
      <c r="G48">
        <v>8.4</v>
      </c>
      <c r="H48">
        <v>385</v>
      </c>
      <c r="I48">
        <v>54</v>
      </c>
      <c r="J48">
        <v>218</v>
      </c>
      <c r="K48">
        <v>30.6</v>
      </c>
      <c r="L48">
        <v>603</v>
      </c>
      <c r="M48">
        <v>84.6</v>
      </c>
      <c r="N48">
        <v>572</v>
      </c>
    </row>
    <row r="49" spans="1:14" x14ac:dyDescent="0.25">
      <c r="A49" t="str">
        <f>"0520011"</f>
        <v>0520011</v>
      </c>
      <c r="B49" t="s">
        <v>57</v>
      </c>
      <c r="C49">
        <v>300</v>
      </c>
      <c r="D49">
        <v>20</v>
      </c>
      <c r="E49">
        <v>6.7</v>
      </c>
      <c r="F49">
        <v>28</v>
      </c>
      <c r="G49">
        <v>9.3000000000000007</v>
      </c>
      <c r="H49">
        <v>144</v>
      </c>
      <c r="I49">
        <v>48</v>
      </c>
      <c r="J49">
        <v>108</v>
      </c>
      <c r="K49">
        <v>36</v>
      </c>
      <c r="L49">
        <v>252</v>
      </c>
      <c r="M49">
        <v>84</v>
      </c>
      <c r="N49">
        <v>576</v>
      </c>
    </row>
    <row r="50" spans="1:14" x14ac:dyDescent="0.25">
      <c r="A50" t="str">
        <f>"0540011"</f>
        <v>0540011</v>
      </c>
      <c r="B50" t="s">
        <v>58</v>
      </c>
      <c r="C50">
        <v>483</v>
      </c>
      <c r="D50">
        <v>22</v>
      </c>
      <c r="E50">
        <v>4.5999999999999996</v>
      </c>
      <c r="F50">
        <v>49</v>
      </c>
      <c r="G50">
        <v>10.1</v>
      </c>
      <c r="H50">
        <v>274</v>
      </c>
      <c r="I50">
        <v>56.7</v>
      </c>
      <c r="J50">
        <v>138</v>
      </c>
      <c r="K50">
        <v>28.6</v>
      </c>
      <c r="L50">
        <v>412</v>
      </c>
      <c r="M50">
        <v>85.3</v>
      </c>
      <c r="N50">
        <v>570</v>
      </c>
    </row>
    <row r="51" spans="1:14" x14ac:dyDescent="0.25">
      <c r="A51" t="str">
        <f>"0560011"</f>
        <v>0560011</v>
      </c>
      <c r="B51" t="s">
        <v>59</v>
      </c>
      <c r="C51">
        <v>151</v>
      </c>
      <c r="D51">
        <v>9</v>
      </c>
      <c r="E51">
        <v>6</v>
      </c>
      <c r="F51">
        <v>16</v>
      </c>
      <c r="G51">
        <v>10.6</v>
      </c>
      <c r="H51">
        <v>83</v>
      </c>
      <c r="I51">
        <v>55</v>
      </c>
      <c r="J51">
        <v>43</v>
      </c>
      <c r="K51">
        <v>28.5</v>
      </c>
      <c r="L51">
        <v>126</v>
      </c>
      <c r="M51">
        <v>83.4</v>
      </c>
      <c r="N51">
        <v>565</v>
      </c>
    </row>
    <row r="52" spans="1:14" x14ac:dyDescent="0.25">
      <c r="A52" t="str">
        <f>"0570011"</f>
        <v>0570011</v>
      </c>
      <c r="B52" t="s">
        <v>60</v>
      </c>
      <c r="C52">
        <v>617</v>
      </c>
      <c r="D52">
        <v>48</v>
      </c>
      <c r="E52">
        <v>7.8</v>
      </c>
      <c r="F52">
        <v>68</v>
      </c>
      <c r="G52">
        <v>11</v>
      </c>
      <c r="H52">
        <v>281</v>
      </c>
      <c r="I52">
        <v>45.5</v>
      </c>
      <c r="J52">
        <v>220</v>
      </c>
      <c r="K52">
        <v>35.700000000000003</v>
      </c>
      <c r="L52">
        <v>501</v>
      </c>
      <c r="M52">
        <v>81.2</v>
      </c>
      <c r="N52">
        <v>575</v>
      </c>
    </row>
    <row r="53" spans="1:14" x14ac:dyDescent="0.25">
      <c r="A53" t="str">
        <f>"0580011"</f>
        <v>0580011</v>
      </c>
      <c r="B53" t="s">
        <v>61</v>
      </c>
      <c r="C53">
        <v>125</v>
      </c>
      <c r="D53">
        <v>21</v>
      </c>
      <c r="E53">
        <v>16.8</v>
      </c>
      <c r="F53">
        <v>23</v>
      </c>
      <c r="G53">
        <v>18.399999999999999</v>
      </c>
      <c r="H53">
        <v>63</v>
      </c>
      <c r="I53">
        <v>50.4</v>
      </c>
      <c r="J53">
        <v>18</v>
      </c>
      <c r="K53">
        <v>14.4</v>
      </c>
      <c r="L53">
        <v>81</v>
      </c>
      <c r="M53">
        <v>64.8</v>
      </c>
      <c r="N53">
        <v>515</v>
      </c>
    </row>
    <row r="54" spans="1:14" x14ac:dyDescent="0.25">
      <c r="A54" t="str">
        <f>"0590011"</f>
        <v>0590011</v>
      </c>
      <c r="B54" t="s">
        <v>62</v>
      </c>
      <c r="C54">
        <v>240</v>
      </c>
      <c r="D54">
        <v>35</v>
      </c>
      <c r="E54">
        <v>14.6</v>
      </c>
      <c r="F54">
        <v>49</v>
      </c>
      <c r="G54">
        <v>20.399999999999999</v>
      </c>
      <c r="H54">
        <v>114</v>
      </c>
      <c r="I54">
        <v>47.5</v>
      </c>
      <c r="J54">
        <v>42</v>
      </c>
      <c r="K54">
        <v>17.5</v>
      </c>
      <c r="L54">
        <v>156</v>
      </c>
      <c r="M54">
        <v>65</v>
      </c>
      <c r="N54">
        <v>522</v>
      </c>
    </row>
    <row r="55" spans="1:14" x14ac:dyDescent="0.25">
      <c r="A55" t="str">
        <f>"0600011"</f>
        <v>0600011</v>
      </c>
      <c r="B55" t="s">
        <v>63</v>
      </c>
      <c r="C55">
        <v>254</v>
      </c>
      <c r="D55">
        <v>9</v>
      </c>
      <c r="E55">
        <v>3.5</v>
      </c>
      <c r="F55">
        <v>20</v>
      </c>
      <c r="G55">
        <v>7.9</v>
      </c>
      <c r="H55">
        <v>139</v>
      </c>
      <c r="I55">
        <v>54.7</v>
      </c>
      <c r="J55">
        <v>86</v>
      </c>
      <c r="K55">
        <v>33.9</v>
      </c>
      <c r="L55">
        <v>225</v>
      </c>
      <c r="M55">
        <v>88.6</v>
      </c>
      <c r="N55">
        <v>587</v>
      </c>
    </row>
    <row r="56" spans="1:14" x14ac:dyDescent="0.25">
      <c r="A56" t="str">
        <f>"0620011"</f>
        <v>0620011</v>
      </c>
      <c r="B56" t="s">
        <v>64</v>
      </c>
      <c r="C56">
        <v>374</v>
      </c>
      <c r="D56">
        <v>56</v>
      </c>
      <c r="E56">
        <v>15</v>
      </c>
      <c r="F56">
        <v>74</v>
      </c>
      <c r="G56">
        <v>19.8</v>
      </c>
      <c r="H56">
        <v>179</v>
      </c>
      <c r="I56">
        <v>47.9</v>
      </c>
      <c r="J56">
        <v>65</v>
      </c>
      <c r="K56">
        <v>17.399999999999999</v>
      </c>
      <c r="L56">
        <v>244</v>
      </c>
      <c r="M56">
        <v>65.2</v>
      </c>
      <c r="N56">
        <v>519</v>
      </c>
    </row>
    <row r="57" spans="1:14" x14ac:dyDescent="0.25">
      <c r="A57" t="str">
        <f>"0640011"</f>
        <v>0640011</v>
      </c>
      <c r="B57" t="s">
        <v>65</v>
      </c>
      <c r="C57">
        <v>1162</v>
      </c>
      <c r="D57">
        <v>522</v>
      </c>
      <c r="E57">
        <v>44.9</v>
      </c>
      <c r="F57">
        <v>244</v>
      </c>
      <c r="G57">
        <v>21</v>
      </c>
      <c r="H57">
        <v>328</v>
      </c>
      <c r="I57">
        <v>28.2</v>
      </c>
      <c r="J57">
        <v>68</v>
      </c>
      <c r="K57">
        <v>5.9</v>
      </c>
      <c r="L57">
        <v>396</v>
      </c>
      <c r="M57">
        <v>34.1</v>
      </c>
      <c r="N57">
        <v>449</v>
      </c>
    </row>
    <row r="58" spans="1:14" x14ac:dyDescent="0.25">
      <c r="A58" t="str">
        <f>"2860013"</f>
        <v>2860013</v>
      </c>
      <c r="B58" t="s">
        <v>66</v>
      </c>
      <c r="C58">
        <v>9</v>
      </c>
      <c r="D58" t="s">
        <v>14</v>
      </c>
      <c r="E58" t="s">
        <v>14</v>
      </c>
      <c r="F58" t="s">
        <v>14</v>
      </c>
      <c r="G58" t="s">
        <v>14</v>
      </c>
      <c r="H58" t="s">
        <v>14</v>
      </c>
      <c r="I58" t="s">
        <v>14</v>
      </c>
      <c r="J58" t="s">
        <v>14</v>
      </c>
      <c r="K58" t="s">
        <v>14</v>
      </c>
      <c r="L58" t="s">
        <v>14</v>
      </c>
      <c r="M58" t="s">
        <v>14</v>
      </c>
      <c r="N58" t="s">
        <v>14</v>
      </c>
    </row>
    <row r="59" spans="1:14" x14ac:dyDescent="0.25">
      <c r="A59" t="str">
        <f>"2610013"</f>
        <v>2610013</v>
      </c>
      <c r="B59" t="s">
        <v>67</v>
      </c>
      <c r="C59" t="s">
        <v>14</v>
      </c>
      <c r="D59" t="s">
        <v>14</v>
      </c>
      <c r="E59" t="s">
        <v>14</v>
      </c>
      <c r="F59" t="s">
        <v>14</v>
      </c>
      <c r="G59" t="s">
        <v>14</v>
      </c>
      <c r="H59" t="s">
        <v>14</v>
      </c>
      <c r="I59" t="s">
        <v>14</v>
      </c>
      <c r="J59" t="s">
        <v>14</v>
      </c>
      <c r="K59" t="s">
        <v>14</v>
      </c>
      <c r="L59" t="s">
        <v>14</v>
      </c>
      <c r="M59" t="s">
        <v>14</v>
      </c>
      <c r="N59" t="s">
        <v>14</v>
      </c>
    </row>
    <row r="60" spans="1:14" x14ac:dyDescent="0.25">
      <c r="A60" t="str">
        <f>"0690011"</f>
        <v>0690011</v>
      </c>
      <c r="B60" t="s">
        <v>68</v>
      </c>
      <c r="C60">
        <v>173</v>
      </c>
      <c r="D60">
        <v>26</v>
      </c>
      <c r="E60">
        <v>15</v>
      </c>
      <c r="F60">
        <v>27</v>
      </c>
      <c r="G60">
        <v>15.6</v>
      </c>
      <c r="H60">
        <v>110</v>
      </c>
      <c r="I60">
        <v>63.6</v>
      </c>
      <c r="J60">
        <v>10</v>
      </c>
      <c r="K60">
        <v>5.8</v>
      </c>
      <c r="L60">
        <v>120</v>
      </c>
      <c r="M60">
        <v>69.400000000000006</v>
      </c>
      <c r="N60">
        <v>506</v>
      </c>
    </row>
    <row r="61" spans="1:14" x14ac:dyDescent="0.25">
      <c r="A61" t="str">
        <f>"2450014"</f>
        <v>2450014</v>
      </c>
      <c r="B61" t="s">
        <v>69</v>
      </c>
      <c r="C61">
        <v>186</v>
      </c>
      <c r="D61">
        <v>40</v>
      </c>
      <c r="E61">
        <v>21.5</v>
      </c>
      <c r="F61">
        <v>30</v>
      </c>
      <c r="G61">
        <v>16.100000000000001</v>
      </c>
      <c r="H61">
        <v>78</v>
      </c>
      <c r="I61">
        <v>41.9</v>
      </c>
      <c r="J61">
        <v>38</v>
      </c>
      <c r="K61">
        <v>20.399999999999999</v>
      </c>
      <c r="L61">
        <v>116</v>
      </c>
      <c r="M61">
        <v>62.4</v>
      </c>
      <c r="N61">
        <v>516</v>
      </c>
    </row>
    <row r="62" spans="1:14" x14ac:dyDescent="0.25">
      <c r="A62" t="str">
        <f>"0710011"</f>
        <v>0710011</v>
      </c>
      <c r="B62" t="s">
        <v>70</v>
      </c>
      <c r="C62">
        <v>83</v>
      </c>
      <c r="D62">
        <v>6</v>
      </c>
      <c r="E62">
        <v>7.2</v>
      </c>
      <c r="F62">
        <v>6</v>
      </c>
      <c r="G62">
        <v>7.2</v>
      </c>
      <c r="H62">
        <v>60</v>
      </c>
      <c r="I62">
        <v>72.3</v>
      </c>
      <c r="J62">
        <v>11</v>
      </c>
      <c r="K62">
        <v>13.3</v>
      </c>
      <c r="L62">
        <v>71</v>
      </c>
      <c r="M62">
        <v>85.5</v>
      </c>
      <c r="N62">
        <v>547</v>
      </c>
    </row>
    <row r="63" spans="1:14" x14ac:dyDescent="0.25">
      <c r="A63" t="str">
        <f>"0720011"</f>
        <v>0720011</v>
      </c>
      <c r="B63" t="s">
        <v>71</v>
      </c>
      <c r="C63">
        <v>199</v>
      </c>
      <c r="D63">
        <v>24</v>
      </c>
      <c r="E63">
        <v>12.1</v>
      </c>
      <c r="F63">
        <v>38</v>
      </c>
      <c r="G63">
        <v>19.100000000000001</v>
      </c>
      <c r="H63">
        <v>101</v>
      </c>
      <c r="I63">
        <v>50.8</v>
      </c>
      <c r="J63">
        <v>36</v>
      </c>
      <c r="K63">
        <v>18.100000000000001</v>
      </c>
      <c r="L63">
        <v>137</v>
      </c>
      <c r="M63">
        <v>68.8</v>
      </c>
      <c r="N63">
        <v>527</v>
      </c>
    </row>
    <row r="64" spans="1:14" x14ac:dyDescent="0.25">
      <c r="A64" t="str">
        <f>"0740011"</f>
        <v>0740011</v>
      </c>
      <c r="B64" t="s">
        <v>72</v>
      </c>
      <c r="C64">
        <v>74</v>
      </c>
      <c r="D64">
        <v>7</v>
      </c>
      <c r="E64">
        <v>9.5</v>
      </c>
      <c r="F64">
        <v>10</v>
      </c>
      <c r="G64">
        <v>13.5</v>
      </c>
      <c r="H64">
        <v>41</v>
      </c>
      <c r="I64">
        <v>55.4</v>
      </c>
      <c r="J64">
        <v>16</v>
      </c>
      <c r="K64">
        <v>21.6</v>
      </c>
      <c r="L64">
        <v>57</v>
      </c>
      <c r="M64">
        <v>77</v>
      </c>
      <c r="N64">
        <v>544</v>
      </c>
    </row>
    <row r="65" spans="1:14" x14ac:dyDescent="0.25">
      <c r="A65" t="str">
        <f>"0760011"</f>
        <v>0760011</v>
      </c>
      <c r="B65" t="s">
        <v>73</v>
      </c>
      <c r="C65">
        <v>296</v>
      </c>
      <c r="D65">
        <v>7</v>
      </c>
      <c r="E65">
        <v>2.4</v>
      </c>
      <c r="F65">
        <v>13</v>
      </c>
      <c r="G65">
        <v>4.4000000000000004</v>
      </c>
      <c r="H65">
        <v>165</v>
      </c>
      <c r="I65">
        <v>55.7</v>
      </c>
      <c r="J65">
        <v>111</v>
      </c>
      <c r="K65">
        <v>37.5</v>
      </c>
      <c r="L65">
        <v>276</v>
      </c>
      <c r="M65">
        <v>93.2</v>
      </c>
      <c r="N65">
        <v>597</v>
      </c>
    </row>
    <row r="66" spans="1:14" x14ac:dyDescent="0.25">
      <c r="A66" t="str">
        <f>"0770011"</f>
        <v>0770011</v>
      </c>
      <c r="B66" t="s">
        <v>74</v>
      </c>
      <c r="C66">
        <v>352</v>
      </c>
      <c r="D66">
        <v>101</v>
      </c>
      <c r="E66">
        <v>28.7</v>
      </c>
      <c r="F66">
        <v>72</v>
      </c>
      <c r="G66">
        <v>20.5</v>
      </c>
      <c r="H66">
        <v>153</v>
      </c>
      <c r="I66">
        <v>43.5</v>
      </c>
      <c r="J66">
        <v>26</v>
      </c>
      <c r="K66">
        <v>7.4</v>
      </c>
      <c r="L66">
        <v>179</v>
      </c>
      <c r="M66">
        <v>50.9</v>
      </c>
      <c r="N66">
        <v>479</v>
      </c>
    </row>
    <row r="67" spans="1:14" x14ac:dyDescent="0.25">
      <c r="A67" t="str">
        <f>"0800011"</f>
        <v>0800011</v>
      </c>
      <c r="B67" t="s">
        <v>75</v>
      </c>
      <c r="C67">
        <v>478</v>
      </c>
      <c r="D67">
        <v>173</v>
      </c>
      <c r="E67">
        <v>36.200000000000003</v>
      </c>
      <c r="F67">
        <v>110</v>
      </c>
      <c r="G67">
        <v>23</v>
      </c>
      <c r="H67">
        <v>165</v>
      </c>
      <c r="I67">
        <v>34.5</v>
      </c>
      <c r="J67">
        <v>30</v>
      </c>
      <c r="K67">
        <v>6.3</v>
      </c>
      <c r="L67">
        <v>195</v>
      </c>
      <c r="M67">
        <v>40.799999999999997</v>
      </c>
      <c r="N67">
        <v>462</v>
      </c>
    </row>
    <row r="68" spans="1:14" x14ac:dyDescent="0.25">
      <c r="A68" t="str">
        <f>"0830011"</f>
        <v>0830011</v>
      </c>
      <c r="B68" t="s">
        <v>76</v>
      </c>
      <c r="C68">
        <v>285</v>
      </c>
      <c r="D68">
        <v>70</v>
      </c>
      <c r="E68">
        <v>24.6</v>
      </c>
      <c r="F68">
        <v>61</v>
      </c>
      <c r="G68">
        <v>21.4</v>
      </c>
      <c r="H68">
        <v>127</v>
      </c>
      <c r="I68">
        <v>44.6</v>
      </c>
      <c r="J68">
        <v>27</v>
      </c>
      <c r="K68">
        <v>9.5</v>
      </c>
      <c r="L68">
        <v>154</v>
      </c>
      <c r="M68">
        <v>54</v>
      </c>
      <c r="N68">
        <v>492</v>
      </c>
    </row>
    <row r="69" spans="1:14" x14ac:dyDescent="0.25">
      <c r="A69" t="str">
        <f>"0840011"</f>
        <v>0840011</v>
      </c>
      <c r="B69" t="s">
        <v>77</v>
      </c>
      <c r="C69">
        <v>452</v>
      </c>
      <c r="D69">
        <v>37</v>
      </c>
      <c r="E69">
        <v>8.1999999999999993</v>
      </c>
      <c r="F69">
        <v>74</v>
      </c>
      <c r="G69">
        <v>16.399999999999999</v>
      </c>
      <c r="H69">
        <v>280</v>
      </c>
      <c r="I69">
        <v>61.9</v>
      </c>
      <c r="J69">
        <v>61</v>
      </c>
      <c r="K69">
        <v>13.5</v>
      </c>
      <c r="L69">
        <v>341</v>
      </c>
      <c r="M69">
        <v>75.400000000000006</v>
      </c>
      <c r="N69">
        <v>533</v>
      </c>
    </row>
    <row r="70" spans="1:14" x14ac:dyDescent="0.25">
      <c r="A70" t="str">
        <f>"0850011"</f>
        <v>0850011</v>
      </c>
      <c r="B70" t="s">
        <v>78</v>
      </c>
      <c r="C70">
        <v>270</v>
      </c>
      <c r="D70">
        <v>21</v>
      </c>
      <c r="E70">
        <v>7.8</v>
      </c>
      <c r="F70">
        <v>29</v>
      </c>
      <c r="G70">
        <v>10.7</v>
      </c>
      <c r="H70">
        <v>146</v>
      </c>
      <c r="I70">
        <v>54.1</v>
      </c>
      <c r="J70">
        <v>74</v>
      </c>
      <c r="K70">
        <v>27.4</v>
      </c>
      <c r="L70">
        <v>220</v>
      </c>
      <c r="M70">
        <v>81.5</v>
      </c>
      <c r="N70">
        <v>562</v>
      </c>
    </row>
    <row r="71" spans="1:14" x14ac:dyDescent="0.25">
      <c r="A71" t="str">
        <f>"0860011"</f>
        <v>0860011</v>
      </c>
      <c r="B71" t="s">
        <v>79</v>
      </c>
      <c r="C71">
        <v>136</v>
      </c>
      <c r="D71">
        <v>19</v>
      </c>
      <c r="E71">
        <v>14</v>
      </c>
      <c r="F71">
        <v>23</v>
      </c>
      <c r="G71">
        <v>16.899999999999999</v>
      </c>
      <c r="H71">
        <v>80</v>
      </c>
      <c r="I71">
        <v>58.8</v>
      </c>
      <c r="J71">
        <v>14</v>
      </c>
      <c r="K71">
        <v>10.3</v>
      </c>
      <c r="L71">
        <v>94</v>
      </c>
      <c r="M71">
        <v>69.099999999999994</v>
      </c>
      <c r="N71">
        <v>515</v>
      </c>
    </row>
    <row r="72" spans="1:14" x14ac:dyDescent="0.25">
      <c r="A72" t="str">
        <f>"0880011"</f>
        <v>0880011</v>
      </c>
      <c r="B72" t="s">
        <v>80</v>
      </c>
      <c r="C72">
        <v>291</v>
      </c>
      <c r="D72">
        <v>82</v>
      </c>
      <c r="E72">
        <v>28.2</v>
      </c>
      <c r="F72">
        <v>70</v>
      </c>
      <c r="G72">
        <v>24.1</v>
      </c>
      <c r="H72">
        <v>127</v>
      </c>
      <c r="I72">
        <v>43.6</v>
      </c>
      <c r="J72">
        <v>12</v>
      </c>
      <c r="K72">
        <v>4.0999999999999996</v>
      </c>
      <c r="L72">
        <v>139</v>
      </c>
      <c r="M72">
        <v>47.8</v>
      </c>
      <c r="N72">
        <v>473</v>
      </c>
    </row>
    <row r="73" spans="1:14" x14ac:dyDescent="0.25">
      <c r="A73" t="str">
        <f>"0890011"</f>
        <v>0890011</v>
      </c>
      <c r="B73" t="s">
        <v>81</v>
      </c>
      <c r="C73">
        <v>471</v>
      </c>
      <c r="D73">
        <v>249</v>
      </c>
      <c r="E73">
        <v>52.9</v>
      </c>
      <c r="F73">
        <v>102</v>
      </c>
      <c r="G73">
        <v>21.7</v>
      </c>
      <c r="H73">
        <v>106</v>
      </c>
      <c r="I73">
        <v>22.5</v>
      </c>
      <c r="J73">
        <v>14</v>
      </c>
      <c r="K73">
        <v>3</v>
      </c>
      <c r="L73">
        <v>120</v>
      </c>
      <c r="M73">
        <v>25.5</v>
      </c>
      <c r="N73">
        <v>427</v>
      </c>
    </row>
    <row r="74" spans="1:14" x14ac:dyDescent="0.25">
      <c r="A74" t="str">
        <f>"0900011"</f>
        <v>0900011</v>
      </c>
      <c r="B74" t="s">
        <v>82</v>
      </c>
      <c r="C74">
        <v>319</v>
      </c>
      <c r="D74">
        <v>6</v>
      </c>
      <c r="E74">
        <v>1.9</v>
      </c>
      <c r="F74">
        <v>6</v>
      </c>
      <c r="G74">
        <v>1.9</v>
      </c>
      <c r="H74">
        <v>170</v>
      </c>
      <c r="I74">
        <v>53.3</v>
      </c>
      <c r="J74">
        <v>137</v>
      </c>
      <c r="K74">
        <v>42.9</v>
      </c>
      <c r="L74">
        <v>307</v>
      </c>
      <c r="M74">
        <v>96.2</v>
      </c>
      <c r="N74">
        <v>607</v>
      </c>
    </row>
    <row r="75" spans="1:14" x14ac:dyDescent="0.25">
      <c r="A75" t="str">
        <f>"0910011"</f>
        <v>0910011</v>
      </c>
      <c r="B75" t="s">
        <v>83</v>
      </c>
      <c r="C75">
        <v>227</v>
      </c>
      <c r="D75">
        <v>15</v>
      </c>
      <c r="E75">
        <v>6.6</v>
      </c>
      <c r="F75">
        <v>21</v>
      </c>
      <c r="G75">
        <v>9.3000000000000007</v>
      </c>
      <c r="H75">
        <v>130</v>
      </c>
      <c r="I75">
        <v>57.3</v>
      </c>
      <c r="J75">
        <v>61</v>
      </c>
      <c r="K75">
        <v>26.9</v>
      </c>
      <c r="L75">
        <v>191</v>
      </c>
      <c r="M75">
        <v>84.1</v>
      </c>
      <c r="N75">
        <v>564</v>
      </c>
    </row>
    <row r="76" spans="1:14" x14ac:dyDescent="0.25">
      <c r="A76" t="str">
        <f>"0930011"</f>
        <v>0930011</v>
      </c>
      <c r="B76" t="s">
        <v>84</v>
      </c>
      <c r="C76">
        <v>1145</v>
      </c>
      <c r="D76">
        <v>444</v>
      </c>
      <c r="E76">
        <v>38.799999999999997</v>
      </c>
      <c r="F76">
        <v>253</v>
      </c>
      <c r="G76">
        <v>22.1</v>
      </c>
      <c r="H76">
        <v>389</v>
      </c>
      <c r="I76">
        <v>34</v>
      </c>
      <c r="J76">
        <v>59</v>
      </c>
      <c r="K76">
        <v>5.2</v>
      </c>
      <c r="L76">
        <v>448</v>
      </c>
      <c r="M76">
        <v>39.1</v>
      </c>
      <c r="N76">
        <v>455</v>
      </c>
    </row>
    <row r="77" spans="1:14" x14ac:dyDescent="0.25">
      <c r="A77" t="str">
        <f>"0950011"</f>
        <v>0950011</v>
      </c>
      <c r="B77" t="s">
        <v>85</v>
      </c>
      <c r="C77">
        <v>170</v>
      </c>
      <c r="D77">
        <v>67</v>
      </c>
      <c r="E77">
        <v>39.4</v>
      </c>
      <c r="F77">
        <v>44</v>
      </c>
      <c r="G77">
        <v>25.9</v>
      </c>
      <c r="H77">
        <v>46</v>
      </c>
      <c r="I77">
        <v>27.1</v>
      </c>
      <c r="J77">
        <v>13</v>
      </c>
      <c r="K77">
        <v>7.6</v>
      </c>
      <c r="L77">
        <v>59</v>
      </c>
      <c r="M77">
        <v>34.700000000000003</v>
      </c>
      <c r="N77">
        <v>453</v>
      </c>
    </row>
    <row r="78" spans="1:14" x14ac:dyDescent="0.25">
      <c r="A78" t="str">
        <f>"0960011"</f>
        <v>0960011</v>
      </c>
      <c r="B78" t="s">
        <v>86</v>
      </c>
      <c r="C78">
        <v>302</v>
      </c>
      <c r="D78">
        <v>29</v>
      </c>
      <c r="E78">
        <v>9.6</v>
      </c>
      <c r="F78">
        <v>47</v>
      </c>
      <c r="G78">
        <v>15.6</v>
      </c>
      <c r="H78">
        <v>173</v>
      </c>
      <c r="I78">
        <v>57.3</v>
      </c>
      <c r="J78">
        <v>53</v>
      </c>
      <c r="K78">
        <v>17.5</v>
      </c>
      <c r="L78">
        <v>226</v>
      </c>
      <c r="M78">
        <v>74.8</v>
      </c>
      <c r="N78">
        <v>539</v>
      </c>
    </row>
    <row r="79" spans="1:14" x14ac:dyDescent="0.25">
      <c r="A79" t="str">
        <f>"0940011"</f>
        <v>0940011</v>
      </c>
      <c r="B79" t="s">
        <v>87</v>
      </c>
      <c r="C79">
        <v>300</v>
      </c>
      <c r="D79">
        <v>26</v>
      </c>
      <c r="E79">
        <v>8.6999999999999993</v>
      </c>
      <c r="F79">
        <v>54</v>
      </c>
      <c r="G79">
        <v>18</v>
      </c>
      <c r="H79">
        <v>163</v>
      </c>
      <c r="I79">
        <v>54.3</v>
      </c>
      <c r="J79">
        <v>57</v>
      </c>
      <c r="K79">
        <v>19</v>
      </c>
      <c r="L79">
        <v>220</v>
      </c>
      <c r="M79">
        <v>73.3</v>
      </c>
      <c r="N79">
        <v>535</v>
      </c>
    </row>
    <row r="80" spans="1:14" x14ac:dyDescent="0.25">
      <c r="A80" t="str">
        <f>"0970011"</f>
        <v>0970011</v>
      </c>
      <c r="B80" t="s">
        <v>88</v>
      </c>
      <c r="C80">
        <v>403</v>
      </c>
      <c r="D80">
        <v>14</v>
      </c>
      <c r="E80">
        <v>3.5</v>
      </c>
      <c r="F80">
        <v>32</v>
      </c>
      <c r="G80">
        <v>7.9</v>
      </c>
      <c r="H80">
        <v>236</v>
      </c>
      <c r="I80">
        <v>58.6</v>
      </c>
      <c r="J80">
        <v>121</v>
      </c>
      <c r="K80">
        <v>30</v>
      </c>
      <c r="L80">
        <v>357</v>
      </c>
      <c r="M80">
        <v>88.6</v>
      </c>
      <c r="N80">
        <v>577</v>
      </c>
    </row>
    <row r="81" spans="1:14" x14ac:dyDescent="0.25">
      <c r="A81" t="str">
        <f>"0990011"</f>
        <v>0990011</v>
      </c>
      <c r="B81" t="s">
        <v>89</v>
      </c>
      <c r="C81">
        <v>154</v>
      </c>
      <c r="D81">
        <v>25</v>
      </c>
      <c r="E81">
        <v>16.2</v>
      </c>
      <c r="F81">
        <v>30</v>
      </c>
      <c r="G81">
        <v>19.5</v>
      </c>
      <c r="H81">
        <v>79</v>
      </c>
      <c r="I81">
        <v>51.3</v>
      </c>
      <c r="J81">
        <v>20</v>
      </c>
      <c r="K81">
        <v>13</v>
      </c>
      <c r="L81">
        <v>99</v>
      </c>
      <c r="M81">
        <v>64.3</v>
      </c>
      <c r="N81">
        <v>510</v>
      </c>
    </row>
    <row r="82" spans="1:14" x14ac:dyDescent="0.25">
      <c r="A82" t="str">
        <f>"1010011"</f>
        <v>1010011</v>
      </c>
      <c r="B82" t="s">
        <v>90</v>
      </c>
      <c r="C82">
        <v>245</v>
      </c>
      <c r="D82">
        <v>17</v>
      </c>
      <c r="E82">
        <v>6.9</v>
      </c>
      <c r="F82">
        <v>36</v>
      </c>
      <c r="G82">
        <v>14.7</v>
      </c>
      <c r="H82">
        <v>144</v>
      </c>
      <c r="I82">
        <v>58.8</v>
      </c>
      <c r="J82">
        <v>48</v>
      </c>
      <c r="K82">
        <v>19.600000000000001</v>
      </c>
      <c r="L82">
        <v>192</v>
      </c>
      <c r="M82">
        <v>78.400000000000006</v>
      </c>
      <c r="N82">
        <v>542</v>
      </c>
    </row>
    <row r="83" spans="1:14" x14ac:dyDescent="0.25">
      <c r="A83" t="str">
        <f>"1020011"</f>
        <v>1020011</v>
      </c>
      <c r="B83" t="s">
        <v>91</v>
      </c>
      <c r="C83">
        <v>55</v>
      </c>
      <c r="D83">
        <v>7</v>
      </c>
      <c r="E83">
        <v>12.7</v>
      </c>
      <c r="F83">
        <v>6</v>
      </c>
      <c r="G83">
        <v>10.9</v>
      </c>
      <c r="H83">
        <v>32</v>
      </c>
      <c r="I83">
        <v>58.2</v>
      </c>
      <c r="J83">
        <v>10</v>
      </c>
      <c r="K83">
        <v>18.2</v>
      </c>
      <c r="L83">
        <v>42</v>
      </c>
      <c r="M83">
        <v>76.400000000000006</v>
      </c>
      <c r="N83">
        <v>548</v>
      </c>
    </row>
    <row r="84" spans="1:14" x14ac:dyDescent="0.25">
      <c r="A84" t="str">
        <f>"1030011"</f>
        <v>1030011</v>
      </c>
      <c r="B84" t="s">
        <v>92</v>
      </c>
      <c r="C84">
        <v>752</v>
      </c>
      <c r="D84">
        <v>155</v>
      </c>
      <c r="E84">
        <v>20.6</v>
      </c>
      <c r="F84">
        <v>155</v>
      </c>
      <c r="G84">
        <v>20.6</v>
      </c>
      <c r="H84">
        <v>367</v>
      </c>
      <c r="I84">
        <v>48.8</v>
      </c>
      <c r="J84">
        <v>75</v>
      </c>
      <c r="K84">
        <v>10</v>
      </c>
      <c r="L84">
        <v>442</v>
      </c>
      <c r="M84">
        <v>58.8</v>
      </c>
      <c r="N84">
        <v>499</v>
      </c>
    </row>
    <row r="85" spans="1:14" x14ac:dyDescent="0.25">
      <c r="A85" t="str">
        <f>"9010022"</f>
        <v>9010022</v>
      </c>
      <c r="B85" t="s">
        <v>93</v>
      </c>
      <c r="C85">
        <v>570</v>
      </c>
      <c r="D85">
        <v>125</v>
      </c>
      <c r="E85">
        <v>21.9</v>
      </c>
      <c r="F85">
        <v>90</v>
      </c>
      <c r="G85">
        <v>15.8</v>
      </c>
      <c r="H85">
        <v>258</v>
      </c>
      <c r="I85">
        <v>45.3</v>
      </c>
      <c r="J85">
        <v>97</v>
      </c>
      <c r="K85">
        <v>17</v>
      </c>
      <c r="L85">
        <v>355</v>
      </c>
      <c r="M85">
        <v>62.3</v>
      </c>
      <c r="N85">
        <v>511</v>
      </c>
    </row>
    <row r="86" spans="1:14" x14ac:dyDescent="0.25">
      <c r="A86" t="str">
        <f>"1040011"</f>
        <v>1040011</v>
      </c>
      <c r="B86" t="s">
        <v>94</v>
      </c>
      <c r="C86" t="s">
        <v>14</v>
      </c>
      <c r="D86" t="s">
        <v>14</v>
      </c>
      <c r="E86" t="s">
        <v>14</v>
      </c>
      <c r="F86" t="s">
        <v>14</v>
      </c>
      <c r="G86" t="s">
        <v>14</v>
      </c>
      <c r="H86" t="s">
        <v>14</v>
      </c>
      <c r="I86" t="s">
        <v>14</v>
      </c>
      <c r="J86" t="s">
        <v>14</v>
      </c>
      <c r="K86" t="s">
        <v>14</v>
      </c>
      <c r="L86" t="s">
        <v>14</v>
      </c>
      <c r="M86" t="s">
        <v>14</v>
      </c>
      <c r="N86" t="s">
        <v>14</v>
      </c>
    </row>
    <row r="87" spans="1:14" x14ac:dyDescent="0.25">
      <c r="A87" t="str">
        <f>"1060011"</f>
        <v>1060011</v>
      </c>
      <c r="B87" t="s">
        <v>95</v>
      </c>
      <c r="C87">
        <v>96</v>
      </c>
      <c r="D87">
        <v>9</v>
      </c>
      <c r="E87">
        <v>9.4</v>
      </c>
      <c r="F87">
        <v>10</v>
      </c>
      <c r="G87">
        <v>10.4</v>
      </c>
      <c r="H87">
        <v>56</v>
      </c>
      <c r="I87">
        <v>58.3</v>
      </c>
      <c r="J87">
        <v>21</v>
      </c>
      <c r="K87">
        <v>21.9</v>
      </c>
      <c r="L87">
        <v>77</v>
      </c>
      <c r="M87">
        <v>80.2</v>
      </c>
      <c r="N87">
        <v>550</v>
      </c>
    </row>
    <row r="88" spans="1:14" x14ac:dyDescent="0.25">
      <c r="A88" t="str">
        <f>"1080011"</f>
        <v>1080011</v>
      </c>
      <c r="B88" t="s">
        <v>96</v>
      </c>
      <c r="C88">
        <v>167</v>
      </c>
      <c r="D88">
        <v>9</v>
      </c>
      <c r="E88">
        <v>5.4</v>
      </c>
      <c r="F88">
        <v>22</v>
      </c>
      <c r="G88">
        <v>13.2</v>
      </c>
      <c r="H88">
        <v>100</v>
      </c>
      <c r="I88">
        <v>59.9</v>
      </c>
      <c r="J88">
        <v>36</v>
      </c>
      <c r="K88">
        <v>21.6</v>
      </c>
      <c r="L88">
        <v>136</v>
      </c>
      <c r="M88">
        <v>81.400000000000006</v>
      </c>
      <c r="N88">
        <v>552</v>
      </c>
    </row>
    <row r="89" spans="1:14" x14ac:dyDescent="0.25">
      <c r="A89" t="str">
        <f>"2930013"</f>
        <v>2930013</v>
      </c>
      <c r="B89" t="s">
        <v>97</v>
      </c>
      <c r="C89">
        <v>6</v>
      </c>
      <c r="D89" t="s">
        <v>14</v>
      </c>
      <c r="E89" t="s">
        <v>14</v>
      </c>
      <c r="F89" t="s">
        <v>14</v>
      </c>
      <c r="G89" t="s">
        <v>14</v>
      </c>
      <c r="H89" t="s">
        <v>14</v>
      </c>
      <c r="I89" t="s">
        <v>14</v>
      </c>
      <c r="J89" t="s">
        <v>14</v>
      </c>
      <c r="K89" t="s">
        <v>14</v>
      </c>
      <c r="L89" t="s">
        <v>14</v>
      </c>
      <c r="M89" t="s">
        <v>14</v>
      </c>
      <c r="N89" t="s">
        <v>14</v>
      </c>
    </row>
    <row r="90" spans="1:14" x14ac:dyDescent="0.25">
      <c r="A90" t="str">
        <f>"1090011"</f>
        <v>1090011</v>
      </c>
      <c r="B90" t="s">
        <v>98</v>
      </c>
      <c r="C90">
        <v>146</v>
      </c>
      <c r="D90">
        <v>22</v>
      </c>
      <c r="E90">
        <v>15.1</v>
      </c>
      <c r="F90">
        <v>33</v>
      </c>
      <c r="G90">
        <v>22.6</v>
      </c>
      <c r="H90">
        <v>77</v>
      </c>
      <c r="I90">
        <v>52.7</v>
      </c>
      <c r="J90">
        <v>14</v>
      </c>
      <c r="K90">
        <v>9.6</v>
      </c>
      <c r="L90">
        <v>91</v>
      </c>
      <c r="M90">
        <v>62.3</v>
      </c>
      <c r="N90">
        <v>508</v>
      </c>
    </row>
    <row r="91" spans="1:14" x14ac:dyDescent="0.25">
      <c r="A91" t="str">
        <f>"1100011"</f>
        <v>1100011</v>
      </c>
      <c r="B91" t="s">
        <v>99</v>
      </c>
      <c r="C91">
        <v>181</v>
      </c>
      <c r="D91">
        <v>26</v>
      </c>
      <c r="E91">
        <v>14.4</v>
      </c>
      <c r="F91">
        <v>43</v>
      </c>
      <c r="G91">
        <v>23.8</v>
      </c>
      <c r="H91">
        <v>92</v>
      </c>
      <c r="I91">
        <v>50.8</v>
      </c>
      <c r="J91">
        <v>20</v>
      </c>
      <c r="K91">
        <v>11</v>
      </c>
      <c r="L91">
        <v>112</v>
      </c>
      <c r="M91">
        <v>61.9</v>
      </c>
      <c r="N91">
        <v>508</v>
      </c>
    </row>
    <row r="92" spans="1:14" x14ac:dyDescent="0.25">
      <c r="A92" t="str">
        <f>"1110011"</f>
        <v>1110011</v>
      </c>
      <c r="B92" t="s">
        <v>100</v>
      </c>
      <c r="C92">
        <v>111</v>
      </c>
      <c r="D92">
        <v>21</v>
      </c>
      <c r="E92">
        <v>18.899999999999999</v>
      </c>
      <c r="F92">
        <v>26</v>
      </c>
      <c r="G92">
        <v>23.4</v>
      </c>
      <c r="H92">
        <v>57</v>
      </c>
      <c r="I92">
        <v>51.4</v>
      </c>
      <c r="J92">
        <v>7</v>
      </c>
      <c r="K92">
        <v>6.3</v>
      </c>
      <c r="L92">
        <v>64</v>
      </c>
      <c r="M92">
        <v>57.7</v>
      </c>
      <c r="N92">
        <v>495</v>
      </c>
    </row>
    <row r="93" spans="1:14" x14ac:dyDescent="0.25">
      <c r="A93" t="str">
        <f>"1130011"</f>
        <v>1130011</v>
      </c>
      <c r="B93" t="s">
        <v>101</v>
      </c>
      <c r="C93">
        <v>92</v>
      </c>
      <c r="D93" t="s">
        <v>14</v>
      </c>
      <c r="E93" t="s">
        <v>14</v>
      </c>
      <c r="F93" t="s">
        <v>14</v>
      </c>
      <c r="G93" t="s">
        <v>14</v>
      </c>
      <c r="H93">
        <v>55</v>
      </c>
      <c r="I93">
        <v>59.8</v>
      </c>
      <c r="J93">
        <v>23</v>
      </c>
      <c r="K93">
        <v>25</v>
      </c>
      <c r="L93">
        <v>78</v>
      </c>
      <c r="M93">
        <v>84.8</v>
      </c>
      <c r="N93">
        <v>563</v>
      </c>
    </row>
    <row r="94" spans="1:14" x14ac:dyDescent="0.25">
      <c r="A94" t="str">
        <f>"1160011"</f>
        <v>1160011</v>
      </c>
      <c r="B94" t="s">
        <v>102</v>
      </c>
      <c r="C94">
        <v>55</v>
      </c>
      <c r="D94">
        <v>15</v>
      </c>
      <c r="E94">
        <v>27.3</v>
      </c>
      <c r="F94" t="s">
        <v>14</v>
      </c>
      <c r="G94" t="s">
        <v>14</v>
      </c>
      <c r="H94">
        <v>25</v>
      </c>
      <c r="I94">
        <v>45.5</v>
      </c>
      <c r="J94" t="s">
        <v>14</v>
      </c>
      <c r="K94" t="s">
        <v>14</v>
      </c>
      <c r="L94" t="s">
        <v>14</v>
      </c>
      <c r="M94" t="s">
        <v>14</v>
      </c>
      <c r="N94">
        <v>479</v>
      </c>
    </row>
    <row r="95" spans="1:14" x14ac:dyDescent="0.25">
      <c r="A95" t="str">
        <f>"2010012"</f>
        <v>2010012</v>
      </c>
      <c r="B95" t="s">
        <v>103</v>
      </c>
      <c r="C95">
        <v>107</v>
      </c>
      <c r="D95">
        <v>13</v>
      </c>
      <c r="E95">
        <v>12.1</v>
      </c>
      <c r="F95">
        <v>14</v>
      </c>
      <c r="G95">
        <v>13.1</v>
      </c>
      <c r="H95">
        <v>57</v>
      </c>
      <c r="I95">
        <v>53.3</v>
      </c>
      <c r="J95">
        <v>23</v>
      </c>
      <c r="K95">
        <v>21.5</v>
      </c>
      <c r="L95">
        <v>80</v>
      </c>
      <c r="M95">
        <v>74.8</v>
      </c>
      <c r="N95">
        <v>537</v>
      </c>
    </row>
    <row r="96" spans="1:14" x14ac:dyDescent="0.25">
      <c r="A96" t="str">
        <f>"2040012"</f>
        <v>2040012</v>
      </c>
      <c r="B96" t="s">
        <v>104</v>
      </c>
      <c r="C96">
        <v>144</v>
      </c>
      <c r="D96">
        <v>10</v>
      </c>
      <c r="E96">
        <v>6.9</v>
      </c>
      <c r="F96">
        <v>20</v>
      </c>
      <c r="G96">
        <v>13.9</v>
      </c>
      <c r="H96">
        <v>66</v>
      </c>
      <c r="I96">
        <v>45.8</v>
      </c>
      <c r="J96">
        <v>48</v>
      </c>
      <c r="K96">
        <v>33.299999999999997</v>
      </c>
      <c r="L96">
        <v>114</v>
      </c>
      <c r="M96">
        <v>79.2</v>
      </c>
      <c r="N96">
        <v>568</v>
      </c>
    </row>
    <row r="97" spans="1:14" x14ac:dyDescent="0.25">
      <c r="A97" t="str">
        <f>"2050012"</f>
        <v>2050012</v>
      </c>
      <c r="B97" t="s">
        <v>105</v>
      </c>
      <c r="C97">
        <v>344</v>
      </c>
      <c r="D97">
        <v>24</v>
      </c>
      <c r="E97">
        <v>7</v>
      </c>
      <c r="F97">
        <v>33</v>
      </c>
      <c r="G97">
        <v>9.6</v>
      </c>
      <c r="H97">
        <v>179</v>
      </c>
      <c r="I97">
        <v>52</v>
      </c>
      <c r="J97">
        <v>108</v>
      </c>
      <c r="K97">
        <v>31.4</v>
      </c>
      <c r="L97">
        <v>287</v>
      </c>
      <c r="M97">
        <v>83.4</v>
      </c>
      <c r="N97">
        <v>577</v>
      </c>
    </row>
    <row r="98" spans="1:14" x14ac:dyDescent="0.25">
      <c r="A98" t="str">
        <f>"2060012"</f>
        <v>2060012</v>
      </c>
      <c r="B98" t="s">
        <v>106</v>
      </c>
      <c r="C98">
        <v>113</v>
      </c>
      <c r="D98">
        <v>9</v>
      </c>
      <c r="E98">
        <v>8</v>
      </c>
      <c r="F98">
        <v>19</v>
      </c>
      <c r="G98">
        <v>16.8</v>
      </c>
      <c r="H98">
        <v>70</v>
      </c>
      <c r="I98">
        <v>61.9</v>
      </c>
      <c r="J98">
        <v>15</v>
      </c>
      <c r="K98">
        <v>13.3</v>
      </c>
      <c r="L98">
        <v>85</v>
      </c>
      <c r="M98">
        <v>75.2</v>
      </c>
      <c r="N98">
        <v>536</v>
      </c>
    </row>
    <row r="99" spans="1:14" x14ac:dyDescent="0.25">
      <c r="A99" t="str">
        <f>"2070012"</f>
        <v>2070012</v>
      </c>
      <c r="B99" t="s">
        <v>107</v>
      </c>
      <c r="C99">
        <v>187</v>
      </c>
      <c r="D99">
        <v>16</v>
      </c>
      <c r="E99">
        <v>8.6</v>
      </c>
      <c r="F99">
        <v>16</v>
      </c>
      <c r="G99">
        <v>8.6</v>
      </c>
      <c r="H99">
        <v>110</v>
      </c>
      <c r="I99">
        <v>58.8</v>
      </c>
      <c r="J99">
        <v>45</v>
      </c>
      <c r="K99">
        <v>24.1</v>
      </c>
      <c r="L99">
        <v>155</v>
      </c>
      <c r="M99">
        <v>82.9</v>
      </c>
      <c r="N99">
        <v>557</v>
      </c>
    </row>
    <row r="100" spans="1:14" x14ac:dyDescent="0.25">
      <c r="A100" t="str">
        <f>"2080012"</f>
        <v>2080012</v>
      </c>
      <c r="B100" t="s">
        <v>108</v>
      </c>
      <c r="C100">
        <v>243</v>
      </c>
      <c r="D100">
        <v>17</v>
      </c>
      <c r="E100">
        <v>7</v>
      </c>
      <c r="F100">
        <v>17</v>
      </c>
      <c r="G100">
        <v>7</v>
      </c>
      <c r="H100">
        <v>142</v>
      </c>
      <c r="I100">
        <v>58.4</v>
      </c>
      <c r="J100">
        <v>67</v>
      </c>
      <c r="K100">
        <v>27.6</v>
      </c>
      <c r="L100">
        <v>209</v>
      </c>
      <c r="M100">
        <v>86</v>
      </c>
      <c r="N100">
        <v>565</v>
      </c>
    </row>
    <row r="101" spans="1:14" x14ac:dyDescent="0.25">
      <c r="A101" t="str">
        <f>"2090012"</f>
        <v>2090012</v>
      </c>
      <c r="B101" t="s">
        <v>109</v>
      </c>
      <c r="C101">
        <v>263</v>
      </c>
      <c r="D101" t="s">
        <v>14</v>
      </c>
      <c r="E101" t="s">
        <v>14</v>
      </c>
      <c r="F101" t="s">
        <v>14</v>
      </c>
      <c r="G101" t="s">
        <v>14</v>
      </c>
      <c r="H101">
        <v>152</v>
      </c>
      <c r="I101">
        <v>57.8</v>
      </c>
      <c r="J101">
        <v>87</v>
      </c>
      <c r="K101">
        <v>33.1</v>
      </c>
      <c r="L101">
        <v>239</v>
      </c>
      <c r="M101">
        <v>90.9</v>
      </c>
      <c r="N101">
        <v>587</v>
      </c>
    </row>
    <row r="102" spans="1:14" x14ac:dyDescent="0.25">
      <c r="A102" t="str">
        <f>"2100012"</f>
        <v>2100012</v>
      </c>
      <c r="B102" t="s">
        <v>110</v>
      </c>
      <c r="C102">
        <v>186</v>
      </c>
      <c r="D102">
        <v>12</v>
      </c>
      <c r="E102">
        <v>6.5</v>
      </c>
      <c r="F102">
        <v>9</v>
      </c>
      <c r="G102">
        <v>4.8</v>
      </c>
      <c r="H102">
        <v>120</v>
      </c>
      <c r="I102">
        <v>64.5</v>
      </c>
      <c r="J102">
        <v>45</v>
      </c>
      <c r="K102">
        <v>24.2</v>
      </c>
      <c r="L102">
        <v>165</v>
      </c>
      <c r="M102">
        <v>88.7</v>
      </c>
      <c r="N102">
        <v>565</v>
      </c>
    </row>
    <row r="103" spans="1:14" x14ac:dyDescent="0.25">
      <c r="A103" t="str">
        <f>"2110012"</f>
        <v>2110012</v>
      </c>
      <c r="B103" t="s">
        <v>111</v>
      </c>
      <c r="C103">
        <v>42</v>
      </c>
      <c r="D103" t="s">
        <v>14</v>
      </c>
      <c r="E103" t="s">
        <v>14</v>
      </c>
      <c r="F103">
        <v>9</v>
      </c>
      <c r="G103">
        <v>21.4</v>
      </c>
      <c r="H103">
        <v>27</v>
      </c>
      <c r="I103">
        <v>64.3</v>
      </c>
      <c r="J103" t="s">
        <v>14</v>
      </c>
      <c r="K103" t="s">
        <v>14</v>
      </c>
      <c r="L103" t="s">
        <v>14</v>
      </c>
      <c r="M103" t="s">
        <v>14</v>
      </c>
      <c r="N103">
        <v>518</v>
      </c>
    </row>
    <row r="104" spans="1:14" x14ac:dyDescent="0.25">
      <c r="A104" t="str">
        <f>"2120012"</f>
        <v>2120012</v>
      </c>
      <c r="B104" t="s">
        <v>112</v>
      </c>
      <c r="C104">
        <v>49</v>
      </c>
      <c r="D104" t="s">
        <v>14</v>
      </c>
      <c r="E104" t="s">
        <v>14</v>
      </c>
      <c r="F104" t="s">
        <v>14</v>
      </c>
      <c r="G104" t="s">
        <v>14</v>
      </c>
      <c r="H104">
        <v>26</v>
      </c>
      <c r="I104">
        <v>53.1</v>
      </c>
      <c r="J104">
        <v>13</v>
      </c>
      <c r="K104">
        <v>26.5</v>
      </c>
      <c r="L104">
        <v>39</v>
      </c>
      <c r="M104">
        <v>79.599999999999994</v>
      </c>
      <c r="N104">
        <v>553</v>
      </c>
    </row>
    <row r="105" spans="1:14" x14ac:dyDescent="0.25">
      <c r="A105" t="str">
        <f>"2130012"</f>
        <v>2130012</v>
      </c>
      <c r="B105" t="s">
        <v>113</v>
      </c>
      <c r="C105">
        <v>140</v>
      </c>
      <c r="D105">
        <v>13</v>
      </c>
      <c r="E105">
        <v>9.3000000000000007</v>
      </c>
      <c r="F105">
        <v>8</v>
      </c>
      <c r="G105">
        <v>5.7</v>
      </c>
      <c r="H105">
        <v>82</v>
      </c>
      <c r="I105">
        <v>58.6</v>
      </c>
      <c r="J105">
        <v>37</v>
      </c>
      <c r="K105">
        <v>26.4</v>
      </c>
      <c r="L105">
        <v>119</v>
      </c>
      <c r="M105">
        <v>85</v>
      </c>
      <c r="N105">
        <v>558</v>
      </c>
    </row>
    <row r="106" spans="1:14" x14ac:dyDescent="0.25">
      <c r="A106" t="str">
        <f>"2140012"</f>
        <v>2140012</v>
      </c>
      <c r="B106" t="s">
        <v>114</v>
      </c>
      <c r="C106">
        <v>171</v>
      </c>
      <c r="D106">
        <v>17</v>
      </c>
      <c r="E106">
        <v>9.9</v>
      </c>
      <c r="F106">
        <v>23</v>
      </c>
      <c r="G106">
        <v>13.5</v>
      </c>
      <c r="H106">
        <v>102</v>
      </c>
      <c r="I106">
        <v>59.6</v>
      </c>
      <c r="J106">
        <v>29</v>
      </c>
      <c r="K106">
        <v>17</v>
      </c>
      <c r="L106">
        <v>131</v>
      </c>
      <c r="M106">
        <v>76.599999999999994</v>
      </c>
      <c r="N106">
        <v>538</v>
      </c>
    </row>
    <row r="107" spans="1:14" x14ac:dyDescent="0.25">
      <c r="A107" t="str">
        <f>"2150012"</f>
        <v>2150012</v>
      </c>
      <c r="B107" t="s">
        <v>115</v>
      </c>
      <c r="C107">
        <v>307</v>
      </c>
      <c r="D107">
        <v>16</v>
      </c>
      <c r="E107">
        <v>5.2</v>
      </c>
      <c r="F107">
        <v>37</v>
      </c>
      <c r="G107">
        <v>12.1</v>
      </c>
      <c r="H107">
        <v>176</v>
      </c>
      <c r="I107">
        <v>57.3</v>
      </c>
      <c r="J107">
        <v>78</v>
      </c>
      <c r="K107">
        <v>25.4</v>
      </c>
      <c r="L107">
        <v>254</v>
      </c>
      <c r="M107">
        <v>82.7</v>
      </c>
      <c r="N107">
        <v>564</v>
      </c>
    </row>
    <row r="108" spans="1:14" x14ac:dyDescent="0.25">
      <c r="A108" t="str">
        <f>"2160012"</f>
        <v>2160012</v>
      </c>
      <c r="B108" t="s">
        <v>116</v>
      </c>
      <c r="C108">
        <v>164</v>
      </c>
      <c r="D108">
        <v>10</v>
      </c>
      <c r="E108">
        <v>6.1</v>
      </c>
      <c r="F108">
        <v>28</v>
      </c>
      <c r="G108">
        <v>17.100000000000001</v>
      </c>
      <c r="H108">
        <v>98</v>
      </c>
      <c r="I108">
        <v>59.8</v>
      </c>
      <c r="J108">
        <v>28</v>
      </c>
      <c r="K108">
        <v>17.100000000000001</v>
      </c>
      <c r="L108">
        <v>126</v>
      </c>
      <c r="M108">
        <v>76.8</v>
      </c>
      <c r="N108">
        <v>541</v>
      </c>
    </row>
    <row r="109" spans="1:14" x14ac:dyDescent="0.25">
      <c r="A109" t="str">
        <f>"2170012"</f>
        <v>2170012</v>
      </c>
      <c r="B109" t="s">
        <v>117</v>
      </c>
      <c r="C109">
        <v>146</v>
      </c>
      <c r="D109">
        <v>9</v>
      </c>
      <c r="E109">
        <v>6.2</v>
      </c>
      <c r="F109">
        <v>11</v>
      </c>
      <c r="G109">
        <v>7.5</v>
      </c>
      <c r="H109">
        <v>88</v>
      </c>
      <c r="I109">
        <v>60.3</v>
      </c>
      <c r="J109">
        <v>38</v>
      </c>
      <c r="K109">
        <v>26</v>
      </c>
      <c r="L109">
        <v>126</v>
      </c>
      <c r="M109">
        <v>86.3</v>
      </c>
      <c r="N109">
        <v>563</v>
      </c>
    </row>
    <row r="110" spans="1:14" x14ac:dyDescent="0.25">
      <c r="A110" t="str">
        <f>"2180012"</f>
        <v>2180012</v>
      </c>
      <c r="B110" t="s">
        <v>118</v>
      </c>
      <c r="C110">
        <v>119</v>
      </c>
      <c r="D110">
        <v>7</v>
      </c>
      <c r="E110">
        <v>5.9</v>
      </c>
      <c r="F110">
        <v>13</v>
      </c>
      <c r="G110">
        <v>10.9</v>
      </c>
      <c r="H110">
        <v>61</v>
      </c>
      <c r="I110">
        <v>51.3</v>
      </c>
      <c r="J110">
        <v>38</v>
      </c>
      <c r="K110">
        <v>31.9</v>
      </c>
      <c r="L110">
        <v>99</v>
      </c>
      <c r="M110">
        <v>83.2</v>
      </c>
      <c r="N110">
        <v>567</v>
      </c>
    </row>
    <row r="111" spans="1:14" x14ac:dyDescent="0.25">
      <c r="A111" t="str">
        <f>"2190012"</f>
        <v>2190012</v>
      </c>
      <c r="B111" t="s">
        <v>119</v>
      </c>
      <c r="C111">
        <v>268</v>
      </c>
      <c r="D111">
        <v>16</v>
      </c>
      <c r="E111">
        <v>6</v>
      </c>
      <c r="F111">
        <v>34</v>
      </c>
      <c r="G111">
        <v>12.7</v>
      </c>
      <c r="H111">
        <v>151</v>
      </c>
      <c r="I111">
        <v>56.3</v>
      </c>
      <c r="J111">
        <v>67</v>
      </c>
      <c r="K111">
        <v>25</v>
      </c>
      <c r="L111">
        <v>218</v>
      </c>
      <c r="M111">
        <v>81.3</v>
      </c>
      <c r="N111">
        <v>560</v>
      </c>
    </row>
    <row r="112" spans="1:14" x14ac:dyDescent="0.25">
      <c r="A112" t="str">
        <f>"1180011"</f>
        <v>1180011</v>
      </c>
      <c r="B112" t="s">
        <v>120</v>
      </c>
      <c r="C112">
        <v>418</v>
      </c>
      <c r="D112" t="s">
        <v>14</v>
      </c>
      <c r="E112" t="s">
        <v>14</v>
      </c>
      <c r="F112" t="s">
        <v>14</v>
      </c>
      <c r="G112" t="s">
        <v>14</v>
      </c>
      <c r="H112">
        <v>185</v>
      </c>
      <c r="I112">
        <v>44.3</v>
      </c>
      <c r="J112">
        <v>200</v>
      </c>
      <c r="K112">
        <v>47.8</v>
      </c>
      <c r="L112">
        <v>385</v>
      </c>
      <c r="M112">
        <v>92.1</v>
      </c>
      <c r="N112">
        <v>608</v>
      </c>
    </row>
    <row r="113" spans="1:14" x14ac:dyDescent="0.25">
      <c r="A113" t="str">
        <f>"1190011"</f>
        <v>1190011</v>
      </c>
      <c r="B113" t="s">
        <v>121</v>
      </c>
      <c r="C113">
        <v>171</v>
      </c>
      <c r="D113">
        <v>11</v>
      </c>
      <c r="E113">
        <v>6.4</v>
      </c>
      <c r="F113">
        <v>31</v>
      </c>
      <c r="G113">
        <v>18.100000000000001</v>
      </c>
      <c r="H113">
        <v>100</v>
      </c>
      <c r="I113">
        <v>58.5</v>
      </c>
      <c r="J113">
        <v>29</v>
      </c>
      <c r="K113">
        <v>17</v>
      </c>
      <c r="L113">
        <v>129</v>
      </c>
      <c r="M113">
        <v>75.400000000000006</v>
      </c>
      <c r="N113">
        <v>540</v>
      </c>
    </row>
    <row r="114" spans="1:14" x14ac:dyDescent="0.25">
      <c r="A114" t="str">
        <f>"1210011"</f>
        <v>1210011</v>
      </c>
      <c r="B114" t="s">
        <v>122</v>
      </c>
      <c r="C114" t="s">
        <v>14</v>
      </c>
      <c r="D114" t="s">
        <v>14</v>
      </c>
      <c r="E114" t="s">
        <v>14</v>
      </c>
      <c r="F114" t="s">
        <v>14</v>
      </c>
      <c r="G114" t="s">
        <v>14</v>
      </c>
      <c r="H114" t="s">
        <v>14</v>
      </c>
      <c r="I114" t="s">
        <v>14</v>
      </c>
      <c r="J114" t="s">
        <v>14</v>
      </c>
      <c r="K114" t="s">
        <v>14</v>
      </c>
      <c r="L114" t="s">
        <v>14</v>
      </c>
      <c r="M114" t="s">
        <v>14</v>
      </c>
      <c r="N114" t="s">
        <v>14</v>
      </c>
    </row>
    <row r="115" spans="1:14" x14ac:dyDescent="0.25">
      <c r="A115" t="str">
        <f>"1240011"</f>
        <v>1240011</v>
      </c>
      <c r="B115" t="s">
        <v>123</v>
      </c>
      <c r="C115">
        <v>151</v>
      </c>
      <c r="D115">
        <v>27</v>
      </c>
      <c r="E115">
        <v>17.899999999999999</v>
      </c>
      <c r="F115">
        <v>33</v>
      </c>
      <c r="G115">
        <v>21.9</v>
      </c>
      <c r="H115">
        <v>76</v>
      </c>
      <c r="I115">
        <v>50.3</v>
      </c>
      <c r="J115">
        <v>15</v>
      </c>
      <c r="K115">
        <v>9.9</v>
      </c>
      <c r="L115">
        <v>91</v>
      </c>
      <c r="M115">
        <v>60.3</v>
      </c>
      <c r="N115">
        <v>502</v>
      </c>
    </row>
    <row r="116" spans="1:14" x14ac:dyDescent="0.25">
      <c r="A116" t="str">
        <f>"1260011"</f>
        <v>1260011</v>
      </c>
      <c r="B116" t="s">
        <v>124</v>
      </c>
      <c r="C116">
        <v>371</v>
      </c>
      <c r="D116">
        <v>35</v>
      </c>
      <c r="E116">
        <v>9.4</v>
      </c>
      <c r="F116">
        <v>59</v>
      </c>
      <c r="G116">
        <v>15.9</v>
      </c>
      <c r="H116">
        <v>214</v>
      </c>
      <c r="I116">
        <v>57.7</v>
      </c>
      <c r="J116">
        <v>63</v>
      </c>
      <c r="K116">
        <v>17</v>
      </c>
      <c r="L116">
        <v>277</v>
      </c>
      <c r="M116">
        <v>74.7</v>
      </c>
      <c r="N116">
        <v>540</v>
      </c>
    </row>
    <row r="117" spans="1:14" x14ac:dyDescent="0.25">
      <c r="A117" t="str">
        <f>"1280011"</f>
        <v>1280011</v>
      </c>
      <c r="B117" t="s">
        <v>125</v>
      </c>
      <c r="C117">
        <v>361</v>
      </c>
      <c r="D117">
        <v>18</v>
      </c>
      <c r="E117">
        <v>5</v>
      </c>
      <c r="F117">
        <v>27</v>
      </c>
      <c r="G117">
        <v>7.5</v>
      </c>
      <c r="H117">
        <v>177</v>
      </c>
      <c r="I117">
        <v>49</v>
      </c>
      <c r="J117">
        <v>139</v>
      </c>
      <c r="K117">
        <v>38.5</v>
      </c>
      <c r="L117">
        <v>316</v>
      </c>
      <c r="M117">
        <v>87.5</v>
      </c>
      <c r="N117">
        <v>588</v>
      </c>
    </row>
    <row r="118" spans="1:14" x14ac:dyDescent="0.25">
      <c r="A118" t="str">
        <f>"1290011"</f>
        <v>1290011</v>
      </c>
      <c r="B118" t="s">
        <v>126</v>
      </c>
      <c r="C118">
        <v>103</v>
      </c>
      <c r="D118">
        <v>8</v>
      </c>
      <c r="E118">
        <v>7.8</v>
      </c>
      <c r="F118">
        <v>13</v>
      </c>
      <c r="G118">
        <v>12.6</v>
      </c>
      <c r="H118">
        <v>62</v>
      </c>
      <c r="I118">
        <v>60.2</v>
      </c>
      <c r="J118">
        <v>20</v>
      </c>
      <c r="K118">
        <v>19.399999999999999</v>
      </c>
      <c r="L118">
        <v>82</v>
      </c>
      <c r="M118">
        <v>79.599999999999994</v>
      </c>
      <c r="N118">
        <v>545</v>
      </c>
    </row>
    <row r="119" spans="1:14" x14ac:dyDescent="0.25">
      <c r="A119" t="str">
        <f>"1320011"</f>
        <v>1320011</v>
      </c>
      <c r="B119" t="s">
        <v>127</v>
      </c>
      <c r="C119">
        <v>326</v>
      </c>
      <c r="D119">
        <v>17</v>
      </c>
      <c r="E119">
        <v>5.2</v>
      </c>
      <c r="F119">
        <v>40</v>
      </c>
      <c r="G119">
        <v>12.3</v>
      </c>
      <c r="H119">
        <v>197</v>
      </c>
      <c r="I119">
        <v>60.4</v>
      </c>
      <c r="J119">
        <v>72</v>
      </c>
      <c r="K119">
        <v>22.1</v>
      </c>
      <c r="L119">
        <v>269</v>
      </c>
      <c r="M119">
        <v>82.5</v>
      </c>
      <c r="N119">
        <v>557</v>
      </c>
    </row>
    <row r="120" spans="1:14" x14ac:dyDescent="0.25">
      <c r="A120" t="str">
        <f>"1310011"</f>
        <v>1310011</v>
      </c>
      <c r="B120" t="s">
        <v>128</v>
      </c>
      <c r="C120">
        <v>470</v>
      </c>
      <c r="D120">
        <v>39</v>
      </c>
      <c r="E120">
        <v>8.3000000000000007</v>
      </c>
      <c r="F120">
        <v>75</v>
      </c>
      <c r="G120">
        <v>16</v>
      </c>
      <c r="H120">
        <v>259</v>
      </c>
      <c r="I120">
        <v>55.1</v>
      </c>
      <c r="J120">
        <v>97</v>
      </c>
      <c r="K120">
        <v>20.6</v>
      </c>
      <c r="L120">
        <v>356</v>
      </c>
      <c r="M120">
        <v>75.7</v>
      </c>
      <c r="N120">
        <v>541</v>
      </c>
    </row>
    <row r="121" spans="1:14" x14ac:dyDescent="0.25">
      <c r="A121" t="str">
        <f>"1340011"</f>
        <v>1340011</v>
      </c>
      <c r="B121" t="s">
        <v>129</v>
      </c>
      <c r="C121">
        <v>101</v>
      </c>
      <c r="D121">
        <v>11</v>
      </c>
      <c r="E121">
        <v>10.9</v>
      </c>
      <c r="F121">
        <v>14</v>
      </c>
      <c r="G121">
        <v>13.9</v>
      </c>
      <c r="H121">
        <v>56</v>
      </c>
      <c r="I121">
        <v>55.4</v>
      </c>
      <c r="J121">
        <v>20</v>
      </c>
      <c r="K121">
        <v>19.8</v>
      </c>
      <c r="L121">
        <v>76</v>
      </c>
      <c r="M121">
        <v>75.2</v>
      </c>
      <c r="N121">
        <v>538</v>
      </c>
    </row>
    <row r="122" spans="1:14" x14ac:dyDescent="0.25">
      <c r="A122" t="str">
        <f>"2820013"</f>
        <v>2820013</v>
      </c>
      <c r="B122" t="s">
        <v>130</v>
      </c>
      <c r="C122">
        <v>25</v>
      </c>
      <c r="D122">
        <v>17</v>
      </c>
      <c r="E122">
        <v>68</v>
      </c>
      <c r="F122" t="s">
        <v>14</v>
      </c>
      <c r="G122" t="s">
        <v>14</v>
      </c>
      <c r="H122" t="s">
        <v>14</v>
      </c>
      <c r="I122" t="s">
        <v>14</v>
      </c>
      <c r="J122">
        <v>0</v>
      </c>
      <c r="K122">
        <v>0</v>
      </c>
      <c r="L122" t="s">
        <v>14</v>
      </c>
      <c r="M122" t="s">
        <v>14</v>
      </c>
      <c r="N122">
        <v>384</v>
      </c>
    </row>
    <row r="123" spans="1:14" x14ac:dyDescent="0.25">
      <c r="A123" t="str">
        <f>"1350011"</f>
        <v>1350011</v>
      </c>
      <c r="B123" t="s">
        <v>131</v>
      </c>
      <c r="C123">
        <v>1098</v>
      </c>
      <c r="D123">
        <v>254</v>
      </c>
      <c r="E123">
        <v>23.1</v>
      </c>
      <c r="F123">
        <v>238</v>
      </c>
      <c r="G123">
        <v>21.7</v>
      </c>
      <c r="H123">
        <v>476</v>
      </c>
      <c r="I123">
        <v>43.4</v>
      </c>
      <c r="J123">
        <v>130</v>
      </c>
      <c r="K123">
        <v>11.8</v>
      </c>
      <c r="L123">
        <v>606</v>
      </c>
      <c r="M123">
        <v>55.2</v>
      </c>
      <c r="N123">
        <v>496</v>
      </c>
    </row>
    <row r="124" spans="1:14" x14ac:dyDescent="0.25">
      <c r="A124" t="str">
        <f>"1370011"</f>
        <v>1370011</v>
      </c>
      <c r="B124" t="s">
        <v>132</v>
      </c>
      <c r="C124">
        <v>168</v>
      </c>
      <c r="D124">
        <v>21</v>
      </c>
      <c r="E124">
        <v>12.5</v>
      </c>
      <c r="F124">
        <v>18</v>
      </c>
      <c r="G124">
        <v>10.7</v>
      </c>
      <c r="H124">
        <v>100</v>
      </c>
      <c r="I124">
        <v>59.5</v>
      </c>
      <c r="J124">
        <v>29</v>
      </c>
      <c r="K124">
        <v>17.3</v>
      </c>
      <c r="L124">
        <v>129</v>
      </c>
      <c r="M124">
        <v>76.8</v>
      </c>
      <c r="N124">
        <v>540</v>
      </c>
    </row>
    <row r="125" spans="1:14" x14ac:dyDescent="0.25">
      <c r="A125" t="str">
        <f>"1380011"</f>
        <v>1380011</v>
      </c>
      <c r="B125" t="s">
        <v>133</v>
      </c>
      <c r="C125">
        <v>464</v>
      </c>
      <c r="D125">
        <v>89</v>
      </c>
      <c r="E125">
        <v>19.2</v>
      </c>
      <c r="F125">
        <v>91</v>
      </c>
      <c r="G125">
        <v>19.600000000000001</v>
      </c>
      <c r="H125">
        <v>238</v>
      </c>
      <c r="I125">
        <v>51.3</v>
      </c>
      <c r="J125">
        <v>46</v>
      </c>
      <c r="K125">
        <v>9.9</v>
      </c>
      <c r="L125">
        <v>284</v>
      </c>
      <c r="M125">
        <v>61.2</v>
      </c>
      <c r="N125">
        <v>502</v>
      </c>
    </row>
    <row r="126" spans="1:14" x14ac:dyDescent="0.25">
      <c r="A126" t="str">
        <f>"1390011"</f>
        <v>1390011</v>
      </c>
      <c r="B126" t="s">
        <v>134</v>
      </c>
      <c r="C126">
        <v>180</v>
      </c>
      <c r="D126">
        <v>13</v>
      </c>
      <c r="E126">
        <v>7.2</v>
      </c>
      <c r="F126">
        <v>19</v>
      </c>
      <c r="G126">
        <v>10.6</v>
      </c>
      <c r="H126">
        <v>105</v>
      </c>
      <c r="I126">
        <v>58.3</v>
      </c>
      <c r="J126">
        <v>43</v>
      </c>
      <c r="K126">
        <v>23.9</v>
      </c>
      <c r="L126">
        <v>148</v>
      </c>
      <c r="M126">
        <v>82.2</v>
      </c>
      <c r="N126">
        <v>556</v>
      </c>
    </row>
    <row r="127" spans="1:14" x14ac:dyDescent="0.25">
      <c r="A127" t="str">
        <f>"2690013"</f>
        <v>2690013</v>
      </c>
      <c r="B127" t="s">
        <v>135</v>
      </c>
      <c r="C127">
        <v>40</v>
      </c>
      <c r="D127">
        <v>14</v>
      </c>
      <c r="E127">
        <v>35</v>
      </c>
      <c r="F127">
        <v>14</v>
      </c>
      <c r="G127">
        <v>35</v>
      </c>
      <c r="H127">
        <v>12</v>
      </c>
      <c r="I127">
        <v>30</v>
      </c>
      <c r="J127">
        <v>0</v>
      </c>
      <c r="K127">
        <v>0</v>
      </c>
      <c r="L127">
        <v>12</v>
      </c>
      <c r="M127">
        <v>30</v>
      </c>
      <c r="N127">
        <v>438</v>
      </c>
    </row>
    <row r="128" spans="1:14" x14ac:dyDescent="0.25">
      <c r="A128" t="str">
        <f>"9020022"</f>
        <v>9020022</v>
      </c>
      <c r="B128" t="s">
        <v>136</v>
      </c>
      <c r="C128">
        <v>102</v>
      </c>
      <c r="D128">
        <v>22</v>
      </c>
      <c r="E128">
        <v>21.6</v>
      </c>
      <c r="F128">
        <v>17</v>
      </c>
      <c r="G128">
        <v>16.7</v>
      </c>
      <c r="H128">
        <v>52</v>
      </c>
      <c r="I128">
        <v>51</v>
      </c>
      <c r="J128">
        <v>11</v>
      </c>
      <c r="K128">
        <v>10.8</v>
      </c>
      <c r="L128">
        <v>63</v>
      </c>
      <c r="M128">
        <v>61.8</v>
      </c>
      <c r="N128">
        <v>499</v>
      </c>
    </row>
    <row r="129" spans="1:14" x14ac:dyDescent="0.25">
      <c r="A129" t="str">
        <f>"1400011"</f>
        <v>1400011</v>
      </c>
      <c r="B129" t="s">
        <v>137</v>
      </c>
      <c r="C129">
        <v>62</v>
      </c>
      <c r="D129" t="s">
        <v>14</v>
      </c>
      <c r="E129" t="s">
        <v>14</v>
      </c>
      <c r="F129">
        <v>11</v>
      </c>
      <c r="G129">
        <v>17.7</v>
      </c>
      <c r="H129">
        <v>37</v>
      </c>
      <c r="I129">
        <v>59.7</v>
      </c>
      <c r="J129" t="s">
        <v>14</v>
      </c>
      <c r="K129" t="s">
        <v>14</v>
      </c>
      <c r="L129" t="s">
        <v>14</v>
      </c>
      <c r="M129" t="s">
        <v>14</v>
      </c>
      <c r="N129">
        <v>502</v>
      </c>
    </row>
    <row r="130" spans="1:14" x14ac:dyDescent="0.25">
      <c r="A130" t="str">
        <f>"1410011"</f>
        <v>1410011</v>
      </c>
      <c r="B130" t="s">
        <v>138</v>
      </c>
      <c r="C130">
        <v>44</v>
      </c>
      <c r="D130" t="s">
        <v>14</v>
      </c>
      <c r="E130" t="s">
        <v>14</v>
      </c>
      <c r="F130">
        <v>11</v>
      </c>
      <c r="G130">
        <v>25</v>
      </c>
      <c r="H130">
        <v>24</v>
      </c>
      <c r="I130">
        <v>54.5</v>
      </c>
      <c r="J130" t="s">
        <v>14</v>
      </c>
      <c r="K130" t="s">
        <v>14</v>
      </c>
      <c r="L130" t="s">
        <v>14</v>
      </c>
      <c r="M130" t="s">
        <v>14</v>
      </c>
      <c r="N130">
        <v>506</v>
      </c>
    </row>
    <row r="131" spans="1:14" x14ac:dyDescent="0.25">
      <c r="A131" t="str">
        <f>"1420011"</f>
        <v>1420011</v>
      </c>
      <c r="B131" t="s">
        <v>139</v>
      </c>
      <c r="C131">
        <v>201</v>
      </c>
      <c r="D131">
        <v>8</v>
      </c>
      <c r="E131">
        <v>4</v>
      </c>
      <c r="F131">
        <v>20</v>
      </c>
      <c r="G131">
        <v>10</v>
      </c>
      <c r="H131">
        <v>116</v>
      </c>
      <c r="I131">
        <v>57.7</v>
      </c>
      <c r="J131">
        <v>57</v>
      </c>
      <c r="K131">
        <v>28.4</v>
      </c>
      <c r="L131">
        <v>173</v>
      </c>
      <c r="M131">
        <v>86.1</v>
      </c>
      <c r="N131">
        <v>570</v>
      </c>
    </row>
    <row r="132" spans="1:14" x14ac:dyDescent="0.25">
      <c r="A132" t="str">
        <f>"1430011"</f>
        <v>1430011</v>
      </c>
      <c r="B132" t="s">
        <v>140</v>
      </c>
      <c r="C132">
        <v>197</v>
      </c>
      <c r="D132">
        <v>40</v>
      </c>
      <c r="E132">
        <v>20.3</v>
      </c>
      <c r="F132">
        <v>46</v>
      </c>
      <c r="G132">
        <v>23.4</v>
      </c>
      <c r="H132">
        <v>98</v>
      </c>
      <c r="I132">
        <v>49.7</v>
      </c>
      <c r="J132">
        <v>13</v>
      </c>
      <c r="K132">
        <v>6.6</v>
      </c>
      <c r="L132">
        <v>111</v>
      </c>
      <c r="M132">
        <v>56.3</v>
      </c>
      <c r="N132">
        <v>490</v>
      </c>
    </row>
    <row r="133" spans="1:14" x14ac:dyDescent="0.25">
      <c r="A133" t="str">
        <f>"1440011"</f>
        <v>1440011</v>
      </c>
      <c r="B133" t="s">
        <v>141</v>
      </c>
      <c r="C133">
        <v>495</v>
      </c>
      <c r="D133">
        <v>27</v>
      </c>
      <c r="E133">
        <v>5.5</v>
      </c>
      <c r="F133">
        <v>60</v>
      </c>
      <c r="G133">
        <v>12.1</v>
      </c>
      <c r="H133">
        <v>288</v>
      </c>
      <c r="I133">
        <v>58.2</v>
      </c>
      <c r="J133">
        <v>120</v>
      </c>
      <c r="K133">
        <v>24.2</v>
      </c>
      <c r="L133">
        <v>408</v>
      </c>
      <c r="M133">
        <v>82.4</v>
      </c>
      <c r="N133">
        <v>557</v>
      </c>
    </row>
    <row r="134" spans="1:14" x14ac:dyDescent="0.25">
      <c r="A134" t="str">
        <f>"3470015"</f>
        <v>3470015</v>
      </c>
      <c r="B134" t="s">
        <v>142</v>
      </c>
      <c r="C134">
        <v>8</v>
      </c>
      <c r="D134" t="s">
        <v>14</v>
      </c>
      <c r="E134" t="s">
        <v>14</v>
      </c>
      <c r="F134" t="s">
        <v>14</v>
      </c>
      <c r="G134" t="s">
        <v>14</v>
      </c>
      <c r="H134" t="s">
        <v>14</v>
      </c>
      <c r="I134" t="s">
        <v>14</v>
      </c>
      <c r="J134" t="s">
        <v>14</v>
      </c>
      <c r="K134" t="s">
        <v>14</v>
      </c>
      <c r="L134" t="s">
        <v>14</v>
      </c>
      <c r="M134" t="s">
        <v>14</v>
      </c>
      <c r="N134" t="s">
        <v>14</v>
      </c>
    </row>
    <row r="135" spans="1:14" x14ac:dyDescent="0.25">
      <c r="A135" t="str">
        <f>"1460011"</f>
        <v>1460011</v>
      </c>
      <c r="B135" t="s">
        <v>143</v>
      </c>
      <c r="C135">
        <v>192</v>
      </c>
      <c r="D135">
        <v>30</v>
      </c>
      <c r="E135">
        <v>15.6</v>
      </c>
      <c r="F135">
        <v>38</v>
      </c>
      <c r="G135">
        <v>19.8</v>
      </c>
      <c r="H135">
        <v>99</v>
      </c>
      <c r="I135">
        <v>51.6</v>
      </c>
      <c r="J135">
        <v>25</v>
      </c>
      <c r="K135">
        <v>13</v>
      </c>
      <c r="L135">
        <v>124</v>
      </c>
      <c r="M135">
        <v>64.599999999999994</v>
      </c>
      <c r="N135">
        <v>517</v>
      </c>
    </row>
    <row r="136" spans="1:14" x14ac:dyDescent="0.25">
      <c r="A136" t="str">
        <f>"1480011"</f>
        <v>1480011</v>
      </c>
      <c r="B136" t="s">
        <v>144</v>
      </c>
      <c r="C136">
        <v>460</v>
      </c>
      <c r="D136">
        <v>57</v>
      </c>
      <c r="E136">
        <v>12.4</v>
      </c>
      <c r="F136">
        <v>67</v>
      </c>
      <c r="G136">
        <v>14.6</v>
      </c>
      <c r="H136">
        <v>280</v>
      </c>
      <c r="I136">
        <v>60.9</v>
      </c>
      <c r="J136">
        <v>56</v>
      </c>
      <c r="K136">
        <v>12.2</v>
      </c>
      <c r="L136">
        <v>336</v>
      </c>
      <c r="M136">
        <v>73</v>
      </c>
      <c r="N136">
        <v>523</v>
      </c>
    </row>
    <row r="137" spans="1:14" x14ac:dyDescent="0.25">
      <c r="A137" t="str">
        <f>"1510011"</f>
        <v>1510011</v>
      </c>
      <c r="B137" t="s">
        <v>145</v>
      </c>
      <c r="C137">
        <v>1055</v>
      </c>
      <c r="D137">
        <v>419</v>
      </c>
      <c r="E137">
        <v>39.700000000000003</v>
      </c>
      <c r="F137">
        <v>281</v>
      </c>
      <c r="G137">
        <v>26.6</v>
      </c>
      <c r="H137">
        <v>310</v>
      </c>
      <c r="I137">
        <v>29.4</v>
      </c>
      <c r="J137">
        <v>45</v>
      </c>
      <c r="K137">
        <v>4.3</v>
      </c>
      <c r="L137">
        <v>355</v>
      </c>
      <c r="M137">
        <v>33.6</v>
      </c>
      <c r="N137">
        <v>448</v>
      </c>
    </row>
    <row r="138" spans="1:14" x14ac:dyDescent="0.25">
      <c r="A138" t="str">
        <f>"1520011"</f>
        <v>1520011</v>
      </c>
      <c r="B138" t="s">
        <v>146</v>
      </c>
      <c r="C138">
        <v>203</v>
      </c>
      <c r="D138">
        <v>15</v>
      </c>
      <c r="E138">
        <v>7.4</v>
      </c>
      <c r="F138">
        <v>34</v>
      </c>
      <c r="G138">
        <v>16.7</v>
      </c>
      <c r="H138">
        <v>124</v>
      </c>
      <c r="I138">
        <v>61.1</v>
      </c>
      <c r="J138">
        <v>30</v>
      </c>
      <c r="K138">
        <v>14.8</v>
      </c>
      <c r="L138">
        <v>154</v>
      </c>
      <c r="M138">
        <v>75.900000000000006</v>
      </c>
      <c r="N138">
        <v>533</v>
      </c>
    </row>
    <row r="139" spans="1:14" x14ac:dyDescent="0.25">
      <c r="A139" t="str">
        <f>"1530011"</f>
        <v>1530011</v>
      </c>
      <c r="B139" t="s">
        <v>147</v>
      </c>
      <c r="C139">
        <v>199</v>
      </c>
      <c r="D139">
        <v>29</v>
      </c>
      <c r="E139">
        <v>14.6</v>
      </c>
      <c r="F139">
        <v>33</v>
      </c>
      <c r="G139">
        <v>16.600000000000001</v>
      </c>
      <c r="H139">
        <v>116</v>
      </c>
      <c r="I139">
        <v>58.3</v>
      </c>
      <c r="J139">
        <v>21</v>
      </c>
      <c r="K139">
        <v>10.6</v>
      </c>
      <c r="L139">
        <v>137</v>
      </c>
      <c r="M139">
        <v>68.8</v>
      </c>
      <c r="N139">
        <v>516</v>
      </c>
    </row>
    <row r="140" spans="1:14" x14ac:dyDescent="0.25">
      <c r="A140" t="str">
        <f>"1550011"</f>
        <v>1550011</v>
      </c>
      <c r="B140" t="s">
        <v>148</v>
      </c>
      <c r="C140">
        <v>752</v>
      </c>
      <c r="D140">
        <v>81</v>
      </c>
      <c r="E140">
        <v>10.8</v>
      </c>
      <c r="F140">
        <v>95</v>
      </c>
      <c r="G140">
        <v>12.6</v>
      </c>
      <c r="H140">
        <v>350</v>
      </c>
      <c r="I140">
        <v>46.5</v>
      </c>
      <c r="J140">
        <v>226</v>
      </c>
      <c r="K140">
        <v>30.1</v>
      </c>
      <c r="L140">
        <v>576</v>
      </c>
      <c r="M140">
        <v>76.599999999999994</v>
      </c>
      <c r="N140">
        <v>559</v>
      </c>
    </row>
    <row r="141" spans="1:14" x14ac:dyDescent="0.25">
      <c r="A141" t="str">
        <f>"1560011"</f>
        <v>1560011</v>
      </c>
      <c r="B141" t="s">
        <v>149</v>
      </c>
      <c r="C141">
        <v>304</v>
      </c>
      <c r="D141">
        <v>84</v>
      </c>
      <c r="E141">
        <v>27.6</v>
      </c>
      <c r="F141">
        <v>80</v>
      </c>
      <c r="G141">
        <v>26.3</v>
      </c>
      <c r="H141">
        <v>123</v>
      </c>
      <c r="I141">
        <v>40.5</v>
      </c>
      <c r="J141">
        <v>17</v>
      </c>
      <c r="K141">
        <v>5.6</v>
      </c>
      <c r="L141">
        <v>140</v>
      </c>
      <c r="M141">
        <v>46.1</v>
      </c>
      <c r="N141">
        <v>472</v>
      </c>
    </row>
    <row r="142" spans="1:14" x14ac:dyDescent="0.25">
      <c r="A142" t="str">
        <f>"1540011"</f>
        <v>1540011</v>
      </c>
      <c r="B142" t="s">
        <v>150</v>
      </c>
      <c r="C142">
        <v>75</v>
      </c>
      <c r="D142">
        <v>9</v>
      </c>
      <c r="E142">
        <v>12</v>
      </c>
      <c r="F142">
        <v>15</v>
      </c>
      <c r="G142">
        <v>20</v>
      </c>
      <c r="H142">
        <v>44</v>
      </c>
      <c r="I142">
        <v>58.7</v>
      </c>
      <c r="J142">
        <v>7</v>
      </c>
      <c r="K142">
        <v>9.3000000000000007</v>
      </c>
      <c r="L142">
        <v>51</v>
      </c>
      <c r="M142">
        <v>68</v>
      </c>
      <c r="N142">
        <v>516</v>
      </c>
    </row>
    <row r="143" spans="1:14" x14ac:dyDescent="0.25">
      <c r="A143" t="str">
        <f>"1570011"</f>
        <v>1570011</v>
      </c>
      <c r="B143" t="s">
        <v>151</v>
      </c>
      <c r="C143">
        <v>197</v>
      </c>
      <c r="D143">
        <v>19</v>
      </c>
      <c r="E143">
        <v>9.6</v>
      </c>
      <c r="F143">
        <v>12</v>
      </c>
      <c r="G143">
        <v>6.1</v>
      </c>
      <c r="H143">
        <v>90</v>
      </c>
      <c r="I143">
        <v>45.7</v>
      </c>
      <c r="J143">
        <v>76</v>
      </c>
      <c r="K143">
        <v>38.6</v>
      </c>
      <c r="L143">
        <v>166</v>
      </c>
      <c r="M143">
        <v>84.3</v>
      </c>
      <c r="N143">
        <v>585</v>
      </c>
    </row>
    <row r="144" spans="1:14" x14ac:dyDescent="0.25">
      <c r="A144" t="str">
        <f>"1580011"</f>
        <v>1580011</v>
      </c>
      <c r="B144" t="s">
        <v>152</v>
      </c>
      <c r="C144">
        <v>433</v>
      </c>
      <c r="D144">
        <v>23</v>
      </c>
      <c r="E144">
        <v>5.3</v>
      </c>
      <c r="F144">
        <v>17</v>
      </c>
      <c r="G144">
        <v>3.9</v>
      </c>
      <c r="H144">
        <v>200</v>
      </c>
      <c r="I144">
        <v>46.2</v>
      </c>
      <c r="J144">
        <v>193</v>
      </c>
      <c r="K144">
        <v>44.6</v>
      </c>
      <c r="L144">
        <v>393</v>
      </c>
      <c r="M144">
        <v>90.8</v>
      </c>
      <c r="N144">
        <v>598</v>
      </c>
    </row>
    <row r="145" spans="1:14" x14ac:dyDescent="0.25">
      <c r="A145" t="str">
        <f>"1590011"</f>
        <v>1590011</v>
      </c>
      <c r="B145" t="s">
        <v>153</v>
      </c>
      <c r="C145">
        <v>252</v>
      </c>
      <c r="D145">
        <v>34</v>
      </c>
      <c r="E145">
        <v>13.5</v>
      </c>
      <c r="F145">
        <v>40</v>
      </c>
      <c r="G145">
        <v>15.9</v>
      </c>
      <c r="H145">
        <v>146</v>
      </c>
      <c r="I145">
        <v>57.9</v>
      </c>
      <c r="J145">
        <v>32</v>
      </c>
      <c r="K145">
        <v>12.7</v>
      </c>
      <c r="L145">
        <v>178</v>
      </c>
      <c r="M145">
        <v>70.599999999999994</v>
      </c>
      <c r="N145">
        <v>521</v>
      </c>
    </row>
    <row r="146" spans="1:14" x14ac:dyDescent="0.25">
      <c r="A146" t="str">
        <f>"1610011"</f>
        <v>1610011</v>
      </c>
      <c r="B146" t="s">
        <v>154</v>
      </c>
      <c r="C146">
        <v>328</v>
      </c>
      <c r="D146">
        <v>10</v>
      </c>
      <c r="E146">
        <v>3</v>
      </c>
      <c r="F146">
        <v>13</v>
      </c>
      <c r="G146">
        <v>4</v>
      </c>
      <c r="H146">
        <v>163</v>
      </c>
      <c r="I146">
        <v>49.7</v>
      </c>
      <c r="J146">
        <v>142</v>
      </c>
      <c r="K146">
        <v>43.3</v>
      </c>
      <c r="L146">
        <v>305</v>
      </c>
      <c r="M146">
        <v>93</v>
      </c>
      <c r="N146">
        <v>604</v>
      </c>
    </row>
    <row r="147" spans="1:14" x14ac:dyDescent="0.25">
      <c r="A147" t="str">
        <f>"1630011"</f>
        <v>1630011</v>
      </c>
      <c r="B147" t="s">
        <v>155</v>
      </c>
      <c r="C147">
        <v>103</v>
      </c>
      <c r="D147">
        <v>48</v>
      </c>
      <c r="E147">
        <v>46.6</v>
      </c>
      <c r="F147">
        <v>29</v>
      </c>
      <c r="G147">
        <v>28.2</v>
      </c>
      <c r="H147" t="s">
        <v>14</v>
      </c>
      <c r="I147" t="s">
        <v>14</v>
      </c>
      <c r="J147" t="s">
        <v>14</v>
      </c>
      <c r="K147" t="s">
        <v>14</v>
      </c>
      <c r="L147" t="s">
        <v>14</v>
      </c>
      <c r="M147" t="s">
        <v>14</v>
      </c>
      <c r="N147">
        <v>432</v>
      </c>
    </row>
    <row r="148" spans="1:14" x14ac:dyDescent="0.25">
      <c r="A148" t="str">
        <f>"1650011"</f>
        <v>1650011</v>
      </c>
      <c r="B148" t="s">
        <v>156</v>
      </c>
      <c r="C148">
        <v>89</v>
      </c>
      <c r="D148" t="s">
        <v>14</v>
      </c>
      <c r="E148" t="s">
        <v>14</v>
      </c>
      <c r="F148">
        <v>24</v>
      </c>
      <c r="G148">
        <v>27</v>
      </c>
      <c r="H148">
        <v>45</v>
      </c>
      <c r="I148">
        <v>50.6</v>
      </c>
      <c r="J148" t="s">
        <v>14</v>
      </c>
      <c r="K148" t="s">
        <v>14</v>
      </c>
      <c r="L148" t="s">
        <v>14</v>
      </c>
      <c r="M148" t="s">
        <v>14</v>
      </c>
      <c r="N148">
        <v>491</v>
      </c>
    </row>
    <row r="149" spans="1:14" x14ac:dyDescent="0.25">
      <c r="A149" t="str">
        <f>"1640011"</f>
        <v>1640011</v>
      </c>
      <c r="B149" t="s">
        <v>157</v>
      </c>
      <c r="C149">
        <v>262</v>
      </c>
      <c r="D149">
        <v>46</v>
      </c>
      <c r="E149">
        <v>17.600000000000001</v>
      </c>
      <c r="F149">
        <v>70</v>
      </c>
      <c r="G149">
        <v>26.7</v>
      </c>
      <c r="H149">
        <v>122</v>
      </c>
      <c r="I149">
        <v>46.6</v>
      </c>
      <c r="J149">
        <v>24</v>
      </c>
      <c r="K149">
        <v>9.1999999999999993</v>
      </c>
      <c r="L149">
        <v>146</v>
      </c>
      <c r="M149">
        <v>55.7</v>
      </c>
      <c r="N149">
        <v>502</v>
      </c>
    </row>
    <row r="150" spans="1:14" x14ac:dyDescent="0.25">
      <c r="A150" t="str">
        <f>"1660011"</f>
        <v>1660011</v>
      </c>
      <c r="B150" t="s">
        <v>158</v>
      </c>
      <c r="C150">
        <v>190</v>
      </c>
      <c r="D150">
        <v>18</v>
      </c>
      <c r="E150">
        <v>9.5</v>
      </c>
      <c r="F150">
        <v>29</v>
      </c>
      <c r="G150">
        <v>15.3</v>
      </c>
      <c r="H150">
        <v>115</v>
      </c>
      <c r="I150">
        <v>60.5</v>
      </c>
      <c r="J150">
        <v>28</v>
      </c>
      <c r="K150">
        <v>14.7</v>
      </c>
      <c r="L150">
        <v>143</v>
      </c>
      <c r="M150">
        <v>75.3</v>
      </c>
      <c r="N150">
        <v>534</v>
      </c>
    </row>
    <row r="151" spans="1:14" x14ac:dyDescent="0.25">
      <c r="A151" t="str">
        <f>"9030022"</f>
        <v>9030022</v>
      </c>
      <c r="B151" t="s">
        <v>159</v>
      </c>
      <c r="C151">
        <v>258</v>
      </c>
      <c r="D151">
        <v>21</v>
      </c>
      <c r="E151">
        <v>8.1</v>
      </c>
      <c r="F151">
        <v>39</v>
      </c>
      <c r="G151">
        <v>15.1</v>
      </c>
      <c r="H151">
        <v>153</v>
      </c>
      <c r="I151">
        <v>59.3</v>
      </c>
      <c r="J151">
        <v>45</v>
      </c>
      <c r="K151">
        <v>17.399999999999999</v>
      </c>
      <c r="L151">
        <v>198</v>
      </c>
      <c r="M151">
        <v>76.7</v>
      </c>
      <c r="N151">
        <v>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/>
  </sheetViews>
  <sheetFormatPr defaultRowHeight="15" x14ac:dyDescent="0.25"/>
  <sheetData>
    <row r="1" spans="1:14" x14ac:dyDescent="0.25">
      <c r="A1" t="s">
        <v>0</v>
      </c>
    </row>
    <row r="2" spans="1:14" x14ac:dyDescent="0.25">
      <c r="A2" t="s">
        <v>160</v>
      </c>
    </row>
    <row r="4" spans="1:14" x14ac:dyDescent="0.25">
      <c r="D4" t="s">
        <v>2</v>
      </c>
      <c r="F4" t="s">
        <v>3</v>
      </c>
      <c r="H4" t="s">
        <v>4</v>
      </c>
      <c r="J4" t="s">
        <v>5</v>
      </c>
      <c r="L4" t="s">
        <v>6</v>
      </c>
    </row>
    <row r="5" spans="1:14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10</v>
      </c>
      <c r="G5" t="s">
        <v>11</v>
      </c>
      <c r="H5" t="s">
        <v>10</v>
      </c>
      <c r="I5" t="s">
        <v>11</v>
      </c>
      <c r="J5" t="s">
        <v>10</v>
      </c>
      <c r="K5" t="s">
        <v>11</v>
      </c>
      <c r="L5" t="s">
        <v>10</v>
      </c>
      <c r="M5" t="s">
        <v>11</v>
      </c>
      <c r="N5" t="s">
        <v>12</v>
      </c>
    </row>
    <row r="6" spans="1:14" x14ac:dyDescent="0.25">
      <c r="A6" t="str">
        <f>"2880013"</f>
        <v>2880013</v>
      </c>
      <c r="B6" t="s">
        <v>13</v>
      </c>
      <c r="C6">
        <v>30</v>
      </c>
      <c r="D6" t="s">
        <v>14</v>
      </c>
      <c r="E6" t="s">
        <v>14</v>
      </c>
      <c r="F6">
        <v>13</v>
      </c>
      <c r="G6">
        <v>43.3</v>
      </c>
      <c r="H6">
        <v>14</v>
      </c>
      <c r="I6">
        <v>46.7</v>
      </c>
      <c r="J6" t="s">
        <v>14</v>
      </c>
      <c r="K6" t="s">
        <v>14</v>
      </c>
      <c r="L6" t="s">
        <v>14</v>
      </c>
      <c r="M6" t="s">
        <v>14</v>
      </c>
      <c r="N6">
        <v>537</v>
      </c>
    </row>
    <row r="7" spans="1:14" x14ac:dyDescent="0.25">
      <c r="A7" t="str">
        <f>"2790013"</f>
        <v>2790013</v>
      </c>
      <c r="B7" t="s">
        <v>15</v>
      </c>
      <c r="C7">
        <v>44</v>
      </c>
      <c r="D7">
        <v>11</v>
      </c>
      <c r="E7">
        <v>25</v>
      </c>
      <c r="F7">
        <v>23</v>
      </c>
      <c r="G7">
        <v>52.3</v>
      </c>
      <c r="H7" t="s">
        <v>14</v>
      </c>
      <c r="I7" t="s">
        <v>14</v>
      </c>
      <c r="J7" t="s">
        <v>14</v>
      </c>
      <c r="K7" t="s">
        <v>14</v>
      </c>
      <c r="L7" t="s">
        <v>14</v>
      </c>
      <c r="M7" t="s">
        <v>14</v>
      </c>
      <c r="N7">
        <v>470</v>
      </c>
    </row>
    <row r="8" spans="1:14" x14ac:dyDescent="0.25">
      <c r="A8" t="str">
        <f>"0020011"</f>
        <v>0020011</v>
      </c>
      <c r="B8" t="s">
        <v>16</v>
      </c>
      <c r="C8">
        <v>138</v>
      </c>
      <c r="D8">
        <v>58</v>
      </c>
      <c r="E8">
        <v>42</v>
      </c>
      <c r="F8">
        <v>50</v>
      </c>
      <c r="G8">
        <v>36.200000000000003</v>
      </c>
      <c r="H8" t="s">
        <v>14</v>
      </c>
      <c r="I8" t="s">
        <v>14</v>
      </c>
      <c r="J8" t="s">
        <v>14</v>
      </c>
      <c r="K8" t="s">
        <v>14</v>
      </c>
      <c r="L8" t="s">
        <v>14</v>
      </c>
      <c r="M8" t="s">
        <v>14</v>
      </c>
      <c r="N8">
        <v>448</v>
      </c>
    </row>
    <row r="9" spans="1:14" x14ac:dyDescent="0.25">
      <c r="A9" t="str">
        <f>"2440014"</f>
        <v>2440014</v>
      </c>
      <c r="B9" t="s">
        <v>17</v>
      </c>
      <c r="C9">
        <v>16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14</v>
      </c>
      <c r="J9" t="s">
        <v>14</v>
      </c>
      <c r="K9" t="s">
        <v>14</v>
      </c>
      <c r="L9" t="s">
        <v>14</v>
      </c>
      <c r="M9" t="s">
        <v>14</v>
      </c>
      <c r="N9" t="s">
        <v>14</v>
      </c>
    </row>
    <row r="10" spans="1:14" x14ac:dyDescent="0.25">
      <c r="A10" t="str">
        <f>"0040011"</f>
        <v>0040011</v>
      </c>
      <c r="B10" t="s">
        <v>18</v>
      </c>
      <c r="C10">
        <v>244</v>
      </c>
      <c r="D10">
        <v>13</v>
      </c>
      <c r="E10">
        <v>5.3</v>
      </c>
      <c r="F10">
        <v>44</v>
      </c>
      <c r="G10">
        <v>18</v>
      </c>
      <c r="H10">
        <v>101</v>
      </c>
      <c r="I10">
        <v>41.4</v>
      </c>
      <c r="J10">
        <v>86</v>
      </c>
      <c r="K10">
        <v>35.200000000000003</v>
      </c>
      <c r="L10">
        <v>187</v>
      </c>
      <c r="M10">
        <v>76.599999999999994</v>
      </c>
      <c r="N10">
        <v>603</v>
      </c>
    </row>
    <row r="11" spans="1:14" x14ac:dyDescent="0.25">
      <c r="A11" t="str">
        <f>"0070011"</f>
        <v>0070011</v>
      </c>
      <c r="B11" t="s">
        <v>19</v>
      </c>
      <c r="C11">
        <v>230</v>
      </c>
      <c r="D11">
        <v>31</v>
      </c>
      <c r="E11">
        <v>13.5</v>
      </c>
      <c r="F11">
        <v>86</v>
      </c>
      <c r="G11">
        <v>37.4</v>
      </c>
      <c r="H11">
        <v>92</v>
      </c>
      <c r="I11">
        <v>40</v>
      </c>
      <c r="J11">
        <v>21</v>
      </c>
      <c r="K11">
        <v>9.1</v>
      </c>
      <c r="L11">
        <v>113</v>
      </c>
      <c r="M11">
        <v>49.1</v>
      </c>
      <c r="N11">
        <v>525</v>
      </c>
    </row>
    <row r="12" spans="1:14" x14ac:dyDescent="0.25">
      <c r="A12" t="str">
        <f>"0090011"</f>
        <v>0090011</v>
      </c>
      <c r="B12" t="s">
        <v>20</v>
      </c>
      <c r="C12">
        <v>194</v>
      </c>
      <c r="D12">
        <v>26</v>
      </c>
      <c r="E12">
        <v>13.4</v>
      </c>
      <c r="F12">
        <v>57</v>
      </c>
      <c r="G12">
        <v>29.4</v>
      </c>
      <c r="H12">
        <v>91</v>
      </c>
      <c r="I12">
        <v>46.9</v>
      </c>
      <c r="J12">
        <v>20</v>
      </c>
      <c r="K12">
        <v>10.3</v>
      </c>
      <c r="L12">
        <v>111</v>
      </c>
      <c r="M12">
        <v>57.2</v>
      </c>
      <c r="N12">
        <v>531</v>
      </c>
    </row>
    <row r="13" spans="1:14" x14ac:dyDescent="0.25">
      <c r="A13" t="str">
        <f>"0110011"</f>
        <v>0110011</v>
      </c>
      <c r="B13" t="s">
        <v>21</v>
      </c>
      <c r="C13">
        <v>166</v>
      </c>
      <c r="D13">
        <v>49</v>
      </c>
      <c r="E13">
        <v>29.5</v>
      </c>
      <c r="F13">
        <v>93</v>
      </c>
      <c r="G13">
        <v>56</v>
      </c>
      <c r="H13" t="s">
        <v>14</v>
      </c>
      <c r="I13" t="s">
        <v>14</v>
      </c>
      <c r="J13" t="s">
        <v>14</v>
      </c>
      <c r="K13" t="s">
        <v>14</v>
      </c>
      <c r="L13" t="s">
        <v>14</v>
      </c>
      <c r="M13" t="s">
        <v>14</v>
      </c>
      <c r="N13">
        <v>454</v>
      </c>
    </row>
    <row r="14" spans="1:14" x14ac:dyDescent="0.25">
      <c r="A14" t="str">
        <f>"0120011"</f>
        <v>0120011</v>
      </c>
      <c r="B14" t="s">
        <v>22</v>
      </c>
      <c r="C14">
        <v>67</v>
      </c>
      <c r="D14">
        <v>12</v>
      </c>
      <c r="E14">
        <v>17.899999999999999</v>
      </c>
      <c r="F14">
        <v>23</v>
      </c>
      <c r="G14">
        <v>34.299999999999997</v>
      </c>
      <c r="H14">
        <v>22</v>
      </c>
      <c r="I14">
        <v>32.799999999999997</v>
      </c>
      <c r="J14">
        <v>10</v>
      </c>
      <c r="K14">
        <v>14.9</v>
      </c>
      <c r="L14">
        <v>32</v>
      </c>
      <c r="M14">
        <v>47.8</v>
      </c>
      <c r="N14">
        <v>516</v>
      </c>
    </row>
    <row r="15" spans="1:14" x14ac:dyDescent="0.25">
      <c r="A15" t="str">
        <f>"0140011"</f>
        <v>0140011</v>
      </c>
      <c r="B15" t="s">
        <v>23</v>
      </c>
      <c r="C15">
        <v>245</v>
      </c>
      <c r="D15">
        <v>57</v>
      </c>
      <c r="E15">
        <v>23.3</v>
      </c>
      <c r="F15">
        <v>103</v>
      </c>
      <c r="G15">
        <v>42</v>
      </c>
      <c r="H15">
        <v>58</v>
      </c>
      <c r="I15">
        <v>23.7</v>
      </c>
      <c r="J15">
        <v>27</v>
      </c>
      <c r="K15">
        <v>11</v>
      </c>
      <c r="L15">
        <v>85</v>
      </c>
      <c r="M15">
        <v>34.700000000000003</v>
      </c>
      <c r="N15">
        <v>498</v>
      </c>
    </row>
    <row r="16" spans="1:14" x14ac:dyDescent="0.25">
      <c r="A16" t="str">
        <f>"2850013"</f>
        <v>2850013</v>
      </c>
      <c r="B16" t="s">
        <v>24</v>
      </c>
      <c r="C16">
        <v>35</v>
      </c>
      <c r="D16">
        <v>7</v>
      </c>
      <c r="E16">
        <v>20</v>
      </c>
      <c r="F16">
        <v>14</v>
      </c>
      <c r="G16">
        <v>40</v>
      </c>
      <c r="H16">
        <v>14</v>
      </c>
      <c r="I16">
        <v>40</v>
      </c>
      <c r="J16">
        <v>0</v>
      </c>
      <c r="K16">
        <v>0</v>
      </c>
      <c r="L16">
        <v>14</v>
      </c>
      <c r="M16">
        <v>40</v>
      </c>
      <c r="N16">
        <v>489</v>
      </c>
    </row>
    <row r="17" spans="1:14" x14ac:dyDescent="0.25">
      <c r="A17" t="str">
        <f>"0150011"</f>
        <v>0150011</v>
      </c>
      <c r="B17" t="s">
        <v>25</v>
      </c>
      <c r="C17">
        <v>1020</v>
      </c>
      <c r="D17">
        <v>516</v>
      </c>
      <c r="E17">
        <v>50.6</v>
      </c>
      <c r="F17">
        <v>402</v>
      </c>
      <c r="G17">
        <v>39.4</v>
      </c>
      <c r="H17">
        <v>86</v>
      </c>
      <c r="I17">
        <v>8.4</v>
      </c>
      <c r="J17">
        <v>16</v>
      </c>
      <c r="K17">
        <v>1.6</v>
      </c>
      <c r="L17">
        <v>102</v>
      </c>
      <c r="M17">
        <v>10</v>
      </c>
      <c r="N17">
        <v>422</v>
      </c>
    </row>
    <row r="18" spans="1:14" x14ac:dyDescent="0.25">
      <c r="A18" t="str">
        <f>"0170011"</f>
        <v>0170011</v>
      </c>
      <c r="B18" t="s">
        <v>26</v>
      </c>
      <c r="C18">
        <v>554</v>
      </c>
      <c r="D18">
        <v>107</v>
      </c>
      <c r="E18">
        <v>19.3</v>
      </c>
      <c r="F18">
        <v>258</v>
      </c>
      <c r="G18">
        <v>46.6</v>
      </c>
      <c r="H18">
        <v>163</v>
      </c>
      <c r="I18">
        <v>29.4</v>
      </c>
      <c r="J18">
        <v>26</v>
      </c>
      <c r="K18">
        <v>4.7</v>
      </c>
      <c r="L18">
        <v>189</v>
      </c>
      <c r="M18">
        <v>34.1</v>
      </c>
      <c r="N18">
        <v>492</v>
      </c>
    </row>
    <row r="19" spans="1:14" x14ac:dyDescent="0.25">
      <c r="A19" t="str">
        <f>"0180011"</f>
        <v>0180011</v>
      </c>
      <c r="B19" t="s">
        <v>27</v>
      </c>
      <c r="C19">
        <v>223</v>
      </c>
      <c r="D19">
        <v>16</v>
      </c>
      <c r="E19">
        <v>7.2</v>
      </c>
      <c r="F19">
        <v>81</v>
      </c>
      <c r="G19">
        <v>36.299999999999997</v>
      </c>
      <c r="H19">
        <v>96</v>
      </c>
      <c r="I19">
        <v>43</v>
      </c>
      <c r="J19">
        <v>30</v>
      </c>
      <c r="K19">
        <v>13.5</v>
      </c>
      <c r="L19">
        <v>126</v>
      </c>
      <c r="M19">
        <v>56.5</v>
      </c>
      <c r="N19">
        <v>542</v>
      </c>
    </row>
    <row r="20" spans="1:14" x14ac:dyDescent="0.25">
      <c r="A20" t="str">
        <f>"0190011"</f>
        <v>0190011</v>
      </c>
      <c r="B20" t="s">
        <v>28</v>
      </c>
      <c r="C20" t="s">
        <v>14</v>
      </c>
      <c r="D20" t="s">
        <v>14</v>
      </c>
      <c r="E20" t="s">
        <v>14</v>
      </c>
      <c r="F20" t="s">
        <v>14</v>
      </c>
      <c r="G20" t="s">
        <v>14</v>
      </c>
      <c r="H20" t="s">
        <v>14</v>
      </c>
      <c r="I20" t="s">
        <v>14</v>
      </c>
      <c r="J20" t="s">
        <v>14</v>
      </c>
      <c r="K20" t="s">
        <v>14</v>
      </c>
      <c r="L20" t="s">
        <v>14</v>
      </c>
      <c r="M20" t="s">
        <v>14</v>
      </c>
      <c r="N20" t="s">
        <v>14</v>
      </c>
    </row>
    <row r="21" spans="1:14" x14ac:dyDescent="0.25">
      <c r="A21" t="str">
        <f>"0230011"</f>
        <v>0230011</v>
      </c>
      <c r="B21" t="s">
        <v>29</v>
      </c>
      <c r="C21">
        <v>116</v>
      </c>
      <c r="D21">
        <v>14</v>
      </c>
      <c r="E21">
        <v>12.1</v>
      </c>
      <c r="F21">
        <v>36</v>
      </c>
      <c r="G21">
        <v>31</v>
      </c>
      <c r="H21">
        <v>48</v>
      </c>
      <c r="I21">
        <v>41.4</v>
      </c>
      <c r="J21">
        <v>18</v>
      </c>
      <c r="K21">
        <v>15.5</v>
      </c>
      <c r="L21">
        <v>66</v>
      </c>
      <c r="M21">
        <v>56.9</v>
      </c>
      <c r="N21">
        <v>545</v>
      </c>
    </row>
    <row r="22" spans="1:14" x14ac:dyDescent="0.25">
      <c r="A22" t="str">
        <f>"2970013"</f>
        <v>2970013</v>
      </c>
      <c r="B22" t="s">
        <v>30</v>
      </c>
      <c r="C22">
        <v>28</v>
      </c>
      <c r="D22">
        <v>16</v>
      </c>
      <c r="E22">
        <v>57.1</v>
      </c>
      <c r="F22" t="s">
        <v>14</v>
      </c>
      <c r="G22" t="s">
        <v>14</v>
      </c>
      <c r="H22" t="s">
        <v>14</v>
      </c>
      <c r="I22" t="s">
        <v>14</v>
      </c>
      <c r="J22">
        <v>0</v>
      </c>
      <c r="K22">
        <v>0</v>
      </c>
      <c r="L22" t="s">
        <v>14</v>
      </c>
      <c r="M22" t="s">
        <v>14</v>
      </c>
      <c r="N22">
        <v>419</v>
      </c>
    </row>
    <row r="23" spans="1:14" x14ac:dyDescent="0.25">
      <c r="A23" t="str">
        <f>"2410014"</f>
        <v>2410014</v>
      </c>
      <c r="B23" t="s">
        <v>31</v>
      </c>
      <c r="C23">
        <v>487</v>
      </c>
      <c r="D23">
        <v>157</v>
      </c>
      <c r="E23">
        <v>32.200000000000003</v>
      </c>
      <c r="F23">
        <v>213</v>
      </c>
      <c r="G23">
        <v>43.7</v>
      </c>
      <c r="H23">
        <v>86</v>
      </c>
      <c r="I23">
        <v>17.7</v>
      </c>
      <c r="J23">
        <v>31</v>
      </c>
      <c r="K23">
        <v>6.4</v>
      </c>
      <c r="L23">
        <v>117</v>
      </c>
      <c r="M23">
        <v>24</v>
      </c>
      <c r="N23">
        <v>469</v>
      </c>
    </row>
    <row r="24" spans="1:14" x14ac:dyDescent="0.25">
      <c r="A24" t="str">
        <f>"0250011"</f>
        <v>0250011</v>
      </c>
      <c r="B24" t="s">
        <v>32</v>
      </c>
      <c r="C24">
        <v>374</v>
      </c>
      <c r="D24">
        <v>32</v>
      </c>
      <c r="E24">
        <v>8.6</v>
      </c>
      <c r="F24">
        <v>107</v>
      </c>
      <c r="G24">
        <v>28.6</v>
      </c>
      <c r="H24">
        <v>153</v>
      </c>
      <c r="I24">
        <v>40.9</v>
      </c>
      <c r="J24">
        <v>82</v>
      </c>
      <c r="K24">
        <v>21.9</v>
      </c>
      <c r="L24">
        <v>235</v>
      </c>
      <c r="M24">
        <v>62.8</v>
      </c>
      <c r="N24">
        <v>562</v>
      </c>
    </row>
    <row r="25" spans="1:14" x14ac:dyDescent="0.25">
      <c r="A25" t="str">
        <f>"0270011"</f>
        <v>0270011</v>
      </c>
      <c r="B25" t="s">
        <v>33</v>
      </c>
      <c r="C25">
        <v>124</v>
      </c>
      <c r="D25" t="s">
        <v>14</v>
      </c>
      <c r="E25" t="s">
        <v>14</v>
      </c>
      <c r="F25">
        <v>58</v>
      </c>
      <c r="G25">
        <v>46.8</v>
      </c>
      <c r="H25">
        <v>36</v>
      </c>
      <c r="I25">
        <v>29</v>
      </c>
      <c r="J25" t="s">
        <v>14</v>
      </c>
      <c r="K25" t="s">
        <v>14</v>
      </c>
      <c r="L25" t="s">
        <v>14</v>
      </c>
      <c r="M25" t="s">
        <v>14</v>
      </c>
      <c r="N25">
        <v>475</v>
      </c>
    </row>
    <row r="26" spans="1:14" x14ac:dyDescent="0.25">
      <c r="A26" t="str">
        <f>"0280011"</f>
        <v>0280011</v>
      </c>
      <c r="B26" t="s">
        <v>34</v>
      </c>
      <c r="C26">
        <v>193</v>
      </c>
      <c r="D26">
        <v>24</v>
      </c>
      <c r="E26">
        <v>12.4</v>
      </c>
      <c r="F26">
        <v>86</v>
      </c>
      <c r="G26">
        <v>44.6</v>
      </c>
      <c r="H26">
        <v>68</v>
      </c>
      <c r="I26">
        <v>35.200000000000003</v>
      </c>
      <c r="J26">
        <v>15</v>
      </c>
      <c r="K26">
        <v>7.8</v>
      </c>
      <c r="L26">
        <v>83</v>
      </c>
      <c r="M26">
        <v>43</v>
      </c>
      <c r="N26">
        <v>512</v>
      </c>
    </row>
    <row r="27" spans="1:14" x14ac:dyDescent="0.25">
      <c r="A27" t="str">
        <f>"2680013"</f>
        <v>2680013</v>
      </c>
      <c r="B27" t="s">
        <v>35</v>
      </c>
      <c r="C27">
        <v>39</v>
      </c>
      <c r="D27">
        <v>18</v>
      </c>
      <c r="E27">
        <v>46.2</v>
      </c>
      <c r="F27">
        <v>17</v>
      </c>
      <c r="G27">
        <v>43.6</v>
      </c>
      <c r="H27" t="s">
        <v>14</v>
      </c>
      <c r="I27" t="s">
        <v>14</v>
      </c>
      <c r="J27" t="s">
        <v>14</v>
      </c>
      <c r="K27" t="s">
        <v>14</v>
      </c>
      <c r="L27" t="s">
        <v>14</v>
      </c>
      <c r="M27" t="s">
        <v>14</v>
      </c>
      <c r="N27">
        <v>427</v>
      </c>
    </row>
    <row r="28" spans="1:14" x14ac:dyDescent="0.25">
      <c r="A28" t="str">
        <f>"9000016"</f>
        <v>9000016</v>
      </c>
      <c r="B28" t="s">
        <v>36</v>
      </c>
      <c r="C28">
        <v>2444</v>
      </c>
      <c r="D28">
        <v>840</v>
      </c>
      <c r="E28">
        <v>34.4</v>
      </c>
      <c r="F28">
        <v>1255</v>
      </c>
      <c r="G28">
        <v>51.4</v>
      </c>
      <c r="H28">
        <v>331</v>
      </c>
      <c r="I28">
        <v>13.5</v>
      </c>
      <c r="J28">
        <v>18</v>
      </c>
      <c r="K28">
        <v>0.7</v>
      </c>
      <c r="L28">
        <v>349</v>
      </c>
      <c r="M28">
        <v>14.3</v>
      </c>
      <c r="N28">
        <v>446</v>
      </c>
    </row>
    <row r="29" spans="1:14" x14ac:dyDescent="0.25">
      <c r="A29" t="str">
        <f>"2430014"</f>
        <v>2430014</v>
      </c>
      <c r="B29" t="s">
        <v>37</v>
      </c>
      <c r="C29">
        <v>10</v>
      </c>
      <c r="D29" t="s">
        <v>14</v>
      </c>
      <c r="E29" t="s">
        <v>14</v>
      </c>
      <c r="F29" t="s">
        <v>14</v>
      </c>
      <c r="G29" t="s">
        <v>14</v>
      </c>
      <c r="H29" t="s">
        <v>14</v>
      </c>
      <c r="I29" t="s">
        <v>14</v>
      </c>
      <c r="J29" t="s">
        <v>14</v>
      </c>
      <c r="K29" t="s">
        <v>14</v>
      </c>
      <c r="L29" t="s">
        <v>14</v>
      </c>
      <c r="M29" t="s">
        <v>14</v>
      </c>
      <c r="N29" t="s">
        <v>14</v>
      </c>
    </row>
    <row r="30" spans="1:14" x14ac:dyDescent="0.25">
      <c r="A30" t="str">
        <f>"0320011"</f>
        <v>0320011</v>
      </c>
      <c r="B30" t="s">
        <v>38</v>
      </c>
      <c r="C30">
        <v>128</v>
      </c>
      <c r="D30" t="s">
        <v>14</v>
      </c>
      <c r="E30" t="s">
        <v>14</v>
      </c>
      <c r="F30">
        <v>50</v>
      </c>
      <c r="G30">
        <v>39.1</v>
      </c>
      <c r="H30">
        <v>52</v>
      </c>
      <c r="I30">
        <v>40.6</v>
      </c>
      <c r="J30" t="s">
        <v>14</v>
      </c>
      <c r="K30" t="s">
        <v>14</v>
      </c>
      <c r="L30" t="s">
        <v>14</v>
      </c>
      <c r="M30" t="s">
        <v>14</v>
      </c>
      <c r="N30">
        <v>513</v>
      </c>
    </row>
    <row r="31" spans="1:14" x14ac:dyDescent="0.25">
      <c r="A31" t="str">
        <f>"0330011"</f>
        <v>0330011</v>
      </c>
      <c r="B31" t="s">
        <v>39</v>
      </c>
      <c r="C31">
        <v>146</v>
      </c>
      <c r="D31">
        <v>24</v>
      </c>
      <c r="E31">
        <v>16.399999999999999</v>
      </c>
      <c r="F31">
        <v>55</v>
      </c>
      <c r="G31">
        <v>37.700000000000003</v>
      </c>
      <c r="H31">
        <v>55</v>
      </c>
      <c r="I31">
        <v>37.700000000000003</v>
      </c>
      <c r="J31">
        <v>12</v>
      </c>
      <c r="K31">
        <v>8.1999999999999993</v>
      </c>
      <c r="L31">
        <v>67</v>
      </c>
      <c r="M31">
        <v>45.9</v>
      </c>
      <c r="N31">
        <v>509</v>
      </c>
    </row>
    <row r="32" spans="1:14" x14ac:dyDescent="0.25">
      <c r="A32" t="str">
        <f>"0340011"</f>
        <v>0340011</v>
      </c>
      <c r="B32" t="s">
        <v>40</v>
      </c>
      <c r="C32">
        <v>641</v>
      </c>
      <c r="D32">
        <v>225</v>
      </c>
      <c r="E32">
        <v>35.1</v>
      </c>
      <c r="F32">
        <v>258</v>
      </c>
      <c r="G32">
        <v>40.200000000000003</v>
      </c>
      <c r="H32">
        <v>125</v>
      </c>
      <c r="I32">
        <v>19.5</v>
      </c>
      <c r="J32">
        <v>33</v>
      </c>
      <c r="K32">
        <v>5.0999999999999996</v>
      </c>
      <c r="L32">
        <v>158</v>
      </c>
      <c r="M32">
        <v>24.6</v>
      </c>
      <c r="N32">
        <v>462</v>
      </c>
    </row>
    <row r="33" spans="1:14" x14ac:dyDescent="0.25">
      <c r="A33" t="str">
        <f>"0350011"</f>
        <v>0350011</v>
      </c>
      <c r="B33" t="s">
        <v>41</v>
      </c>
      <c r="C33">
        <v>312</v>
      </c>
      <c r="D33">
        <v>8</v>
      </c>
      <c r="E33">
        <v>2.6</v>
      </c>
      <c r="F33">
        <v>43</v>
      </c>
      <c r="G33">
        <v>13.8</v>
      </c>
      <c r="H33">
        <v>118</v>
      </c>
      <c r="I33">
        <v>37.799999999999997</v>
      </c>
      <c r="J33">
        <v>143</v>
      </c>
      <c r="K33">
        <v>45.8</v>
      </c>
      <c r="L33">
        <v>261</v>
      </c>
      <c r="M33">
        <v>83.7</v>
      </c>
      <c r="N33">
        <v>626</v>
      </c>
    </row>
    <row r="34" spans="1:14" x14ac:dyDescent="0.25">
      <c r="A34" t="str">
        <f>"0370011"</f>
        <v>0370011</v>
      </c>
      <c r="B34" t="s">
        <v>42</v>
      </c>
      <c r="C34">
        <v>86</v>
      </c>
      <c r="D34">
        <v>43</v>
      </c>
      <c r="E34">
        <v>50</v>
      </c>
      <c r="F34">
        <v>30</v>
      </c>
      <c r="G34">
        <v>34.9</v>
      </c>
      <c r="H34">
        <v>13</v>
      </c>
      <c r="I34">
        <v>15.1</v>
      </c>
      <c r="J34">
        <v>0</v>
      </c>
      <c r="K34">
        <v>0</v>
      </c>
      <c r="L34">
        <v>13</v>
      </c>
      <c r="M34">
        <v>15.1</v>
      </c>
      <c r="N34">
        <v>431</v>
      </c>
    </row>
    <row r="35" spans="1:14" x14ac:dyDescent="0.25">
      <c r="A35" t="str">
        <f>"0400011"</f>
        <v>0400011</v>
      </c>
      <c r="B35" t="s">
        <v>43</v>
      </c>
      <c r="C35">
        <v>62</v>
      </c>
      <c r="D35" t="s">
        <v>14</v>
      </c>
      <c r="E35" t="s">
        <v>14</v>
      </c>
      <c r="F35">
        <v>23</v>
      </c>
      <c r="G35">
        <v>37.1</v>
      </c>
      <c r="H35">
        <v>22</v>
      </c>
      <c r="I35">
        <v>35.5</v>
      </c>
      <c r="J35" t="s">
        <v>14</v>
      </c>
      <c r="K35" t="s">
        <v>14</v>
      </c>
      <c r="L35" t="s">
        <v>14</v>
      </c>
      <c r="M35" t="s">
        <v>14</v>
      </c>
      <c r="N35">
        <v>515</v>
      </c>
    </row>
    <row r="36" spans="1:14" x14ac:dyDescent="0.25">
      <c r="A36" t="str">
        <f>"0410011"</f>
        <v>0410011</v>
      </c>
      <c r="B36" t="s">
        <v>44</v>
      </c>
      <c r="C36">
        <v>78</v>
      </c>
      <c r="D36">
        <v>20</v>
      </c>
      <c r="E36">
        <v>25.6</v>
      </c>
      <c r="F36">
        <v>37</v>
      </c>
      <c r="G36">
        <v>47.4</v>
      </c>
      <c r="H36" t="s">
        <v>14</v>
      </c>
      <c r="I36" t="s">
        <v>14</v>
      </c>
      <c r="J36" t="s">
        <v>14</v>
      </c>
      <c r="K36" t="s">
        <v>14</v>
      </c>
      <c r="L36" t="s">
        <v>14</v>
      </c>
      <c r="M36" t="s">
        <v>14</v>
      </c>
      <c r="N36">
        <v>481</v>
      </c>
    </row>
    <row r="37" spans="1:14" x14ac:dyDescent="0.25">
      <c r="A37" t="str">
        <f>"0420011"</f>
        <v>0420011</v>
      </c>
      <c r="B37" t="s">
        <v>45</v>
      </c>
      <c r="C37">
        <v>129</v>
      </c>
      <c r="D37">
        <v>23</v>
      </c>
      <c r="E37">
        <v>17.8</v>
      </c>
      <c r="F37">
        <v>49</v>
      </c>
      <c r="G37">
        <v>38</v>
      </c>
      <c r="H37">
        <v>49</v>
      </c>
      <c r="I37">
        <v>38</v>
      </c>
      <c r="J37">
        <v>8</v>
      </c>
      <c r="K37">
        <v>6.2</v>
      </c>
      <c r="L37">
        <v>57</v>
      </c>
      <c r="M37">
        <v>44.2</v>
      </c>
      <c r="N37">
        <v>509</v>
      </c>
    </row>
    <row r="38" spans="1:14" x14ac:dyDescent="0.25">
      <c r="A38" t="str">
        <f>"0430011"</f>
        <v>0430011</v>
      </c>
      <c r="B38" t="s">
        <v>46</v>
      </c>
      <c r="C38">
        <v>447</v>
      </c>
      <c r="D38">
        <v>153</v>
      </c>
      <c r="E38">
        <v>34.200000000000003</v>
      </c>
      <c r="F38">
        <v>203</v>
      </c>
      <c r="G38">
        <v>45.4</v>
      </c>
      <c r="H38">
        <v>77</v>
      </c>
      <c r="I38">
        <v>17.2</v>
      </c>
      <c r="J38">
        <v>14</v>
      </c>
      <c r="K38">
        <v>3.1</v>
      </c>
      <c r="L38">
        <v>91</v>
      </c>
      <c r="M38">
        <v>20.399999999999999</v>
      </c>
      <c r="N38">
        <v>456</v>
      </c>
    </row>
    <row r="39" spans="1:14" x14ac:dyDescent="0.25">
      <c r="A39" t="str">
        <f>"0440011"</f>
        <v>0440011</v>
      </c>
      <c r="B39" t="s">
        <v>47</v>
      </c>
      <c r="C39">
        <v>215</v>
      </c>
      <c r="D39">
        <v>82</v>
      </c>
      <c r="E39">
        <v>38.1</v>
      </c>
      <c r="F39">
        <v>94</v>
      </c>
      <c r="G39">
        <v>43.7</v>
      </c>
      <c r="H39">
        <v>32</v>
      </c>
      <c r="I39">
        <v>14.9</v>
      </c>
      <c r="J39">
        <v>7</v>
      </c>
      <c r="K39">
        <v>3.3</v>
      </c>
      <c r="L39">
        <v>39</v>
      </c>
      <c r="M39">
        <v>18.100000000000001</v>
      </c>
      <c r="N39">
        <v>450</v>
      </c>
    </row>
    <row r="40" spans="1:14" x14ac:dyDescent="0.25">
      <c r="A40" t="str">
        <f>"0450011"</f>
        <v>0450011</v>
      </c>
      <c r="B40" t="s">
        <v>48</v>
      </c>
      <c r="C40">
        <v>256</v>
      </c>
      <c r="D40">
        <v>25</v>
      </c>
      <c r="E40">
        <v>9.8000000000000007</v>
      </c>
      <c r="F40">
        <v>79</v>
      </c>
      <c r="G40">
        <v>30.9</v>
      </c>
      <c r="H40">
        <v>98</v>
      </c>
      <c r="I40">
        <v>38.299999999999997</v>
      </c>
      <c r="J40">
        <v>54</v>
      </c>
      <c r="K40">
        <v>21.1</v>
      </c>
      <c r="L40">
        <v>152</v>
      </c>
      <c r="M40">
        <v>59.4</v>
      </c>
      <c r="N40">
        <v>552</v>
      </c>
    </row>
    <row r="41" spans="1:14" x14ac:dyDescent="0.25">
      <c r="A41" t="str">
        <f>"0470011"</f>
        <v>0470011</v>
      </c>
      <c r="B41" t="s">
        <v>49</v>
      </c>
      <c r="C41">
        <v>65</v>
      </c>
      <c r="D41" t="s">
        <v>14</v>
      </c>
      <c r="E41" t="s">
        <v>14</v>
      </c>
      <c r="F41">
        <v>31</v>
      </c>
      <c r="G41">
        <v>47.7</v>
      </c>
      <c r="H41">
        <v>18</v>
      </c>
      <c r="I41">
        <v>27.7</v>
      </c>
      <c r="J41" t="s">
        <v>14</v>
      </c>
      <c r="K41" t="s">
        <v>14</v>
      </c>
      <c r="L41" t="s">
        <v>14</v>
      </c>
      <c r="M41" t="s">
        <v>14</v>
      </c>
      <c r="N41">
        <v>477</v>
      </c>
    </row>
    <row r="42" spans="1:14" x14ac:dyDescent="0.25">
      <c r="A42" t="str">
        <f>"2530014"</f>
        <v>2530014</v>
      </c>
      <c r="B42" t="s">
        <v>50</v>
      </c>
      <c r="C42">
        <v>72</v>
      </c>
      <c r="D42">
        <v>35</v>
      </c>
      <c r="E42">
        <v>48.6</v>
      </c>
      <c r="F42">
        <v>28</v>
      </c>
      <c r="G42">
        <v>38.9</v>
      </c>
      <c r="H42">
        <v>9</v>
      </c>
      <c r="I42">
        <v>12.5</v>
      </c>
      <c r="J42">
        <v>0</v>
      </c>
      <c r="K42">
        <v>0</v>
      </c>
      <c r="L42">
        <v>9</v>
      </c>
      <c r="M42">
        <v>12.5</v>
      </c>
      <c r="N42">
        <v>429</v>
      </c>
    </row>
    <row r="43" spans="1:14" x14ac:dyDescent="0.25">
      <c r="A43" t="str">
        <f>"2420014"</f>
        <v>2420014</v>
      </c>
      <c r="B43" t="s">
        <v>51</v>
      </c>
      <c r="C43" t="s">
        <v>14</v>
      </c>
      <c r="D43" t="s">
        <v>14</v>
      </c>
      <c r="E43" t="s">
        <v>14</v>
      </c>
      <c r="F43" t="s">
        <v>14</v>
      </c>
      <c r="G43" t="s">
        <v>14</v>
      </c>
      <c r="H43" t="s">
        <v>14</v>
      </c>
      <c r="I43" t="s">
        <v>14</v>
      </c>
      <c r="J43" t="s">
        <v>14</v>
      </c>
      <c r="K43" t="s">
        <v>14</v>
      </c>
      <c r="L43" t="s">
        <v>14</v>
      </c>
      <c r="M43" t="s">
        <v>14</v>
      </c>
      <c r="N43" t="s">
        <v>14</v>
      </c>
    </row>
    <row r="44" spans="1:14" x14ac:dyDescent="0.25">
      <c r="A44" t="str">
        <f>"0480011"</f>
        <v>0480011</v>
      </c>
      <c r="B44" t="s">
        <v>52</v>
      </c>
      <c r="C44">
        <v>203</v>
      </c>
      <c r="D44">
        <v>23</v>
      </c>
      <c r="E44">
        <v>11.3</v>
      </c>
      <c r="F44">
        <v>80</v>
      </c>
      <c r="G44">
        <v>39.4</v>
      </c>
      <c r="H44">
        <v>76</v>
      </c>
      <c r="I44">
        <v>37.4</v>
      </c>
      <c r="J44">
        <v>24</v>
      </c>
      <c r="K44">
        <v>11.8</v>
      </c>
      <c r="L44">
        <v>100</v>
      </c>
      <c r="M44">
        <v>49.3</v>
      </c>
      <c r="N44">
        <v>528</v>
      </c>
    </row>
    <row r="45" spans="1:14" x14ac:dyDescent="0.25">
      <c r="A45" t="str">
        <f>"2890013"</f>
        <v>2890013</v>
      </c>
      <c r="B45" t="s">
        <v>53</v>
      </c>
      <c r="C45">
        <v>33</v>
      </c>
      <c r="D45" t="s">
        <v>14</v>
      </c>
      <c r="E45" t="s">
        <v>14</v>
      </c>
      <c r="F45">
        <v>19</v>
      </c>
      <c r="G45">
        <v>57.6</v>
      </c>
      <c r="H45">
        <v>7</v>
      </c>
      <c r="I45">
        <v>21.2</v>
      </c>
      <c r="J45" t="s">
        <v>14</v>
      </c>
      <c r="K45" t="s">
        <v>14</v>
      </c>
      <c r="L45" t="s">
        <v>14</v>
      </c>
      <c r="M45" t="s">
        <v>14</v>
      </c>
      <c r="N45">
        <v>478</v>
      </c>
    </row>
    <row r="46" spans="1:14" x14ac:dyDescent="0.25">
      <c r="A46" t="str">
        <f>"0490011"</f>
        <v>0490011</v>
      </c>
      <c r="B46" t="s">
        <v>54</v>
      </c>
      <c r="C46">
        <v>346</v>
      </c>
      <c r="D46">
        <v>75</v>
      </c>
      <c r="E46">
        <v>21.7</v>
      </c>
      <c r="F46">
        <v>156</v>
      </c>
      <c r="G46">
        <v>45.1</v>
      </c>
      <c r="H46">
        <v>97</v>
      </c>
      <c r="I46">
        <v>28</v>
      </c>
      <c r="J46">
        <v>18</v>
      </c>
      <c r="K46">
        <v>5.2</v>
      </c>
      <c r="L46">
        <v>115</v>
      </c>
      <c r="M46">
        <v>33.200000000000003</v>
      </c>
      <c r="N46">
        <v>487</v>
      </c>
    </row>
    <row r="47" spans="1:14" x14ac:dyDescent="0.25">
      <c r="A47" t="str">
        <f>"2720013"</f>
        <v>2720013</v>
      </c>
      <c r="B47" t="s">
        <v>55</v>
      </c>
      <c r="C47">
        <v>21</v>
      </c>
      <c r="D47" t="s">
        <v>14</v>
      </c>
      <c r="E47" t="s">
        <v>14</v>
      </c>
      <c r="F47">
        <v>11</v>
      </c>
      <c r="G47">
        <v>52.4</v>
      </c>
      <c r="H47" t="s">
        <v>14</v>
      </c>
      <c r="I47" t="s">
        <v>14</v>
      </c>
      <c r="J47">
        <v>0</v>
      </c>
      <c r="K47">
        <v>0</v>
      </c>
      <c r="L47" t="s">
        <v>14</v>
      </c>
      <c r="M47" t="s">
        <v>14</v>
      </c>
      <c r="N47">
        <v>440</v>
      </c>
    </row>
    <row r="48" spans="1:14" x14ac:dyDescent="0.25">
      <c r="A48" t="str">
        <f>"0510011"</f>
        <v>0510011</v>
      </c>
      <c r="B48" t="s">
        <v>56</v>
      </c>
      <c r="C48">
        <v>713</v>
      </c>
      <c r="D48">
        <v>55</v>
      </c>
      <c r="E48">
        <v>7.7</v>
      </c>
      <c r="F48">
        <v>206</v>
      </c>
      <c r="G48">
        <v>28.9</v>
      </c>
      <c r="H48">
        <v>325</v>
      </c>
      <c r="I48">
        <v>45.6</v>
      </c>
      <c r="J48">
        <v>127</v>
      </c>
      <c r="K48">
        <v>17.8</v>
      </c>
      <c r="L48">
        <v>452</v>
      </c>
      <c r="M48">
        <v>63.4</v>
      </c>
      <c r="N48">
        <v>557</v>
      </c>
    </row>
    <row r="49" spans="1:14" x14ac:dyDescent="0.25">
      <c r="A49" t="str">
        <f>"0520011"</f>
        <v>0520011</v>
      </c>
      <c r="B49" t="s">
        <v>57</v>
      </c>
      <c r="C49">
        <v>300</v>
      </c>
      <c r="D49">
        <v>25</v>
      </c>
      <c r="E49">
        <v>8.3000000000000007</v>
      </c>
      <c r="F49">
        <v>91</v>
      </c>
      <c r="G49">
        <v>30.3</v>
      </c>
      <c r="H49">
        <v>100</v>
      </c>
      <c r="I49">
        <v>33.299999999999997</v>
      </c>
      <c r="J49">
        <v>84</v>
      </c>
      <c r="K49">
        <v>28</v>
      </c>
      <c r="L49">
        <v>184</v>
      </c>
      <c r="M49">
        <v>61.3</v>
      </c>
      <c r="N49">
        <v>568</v>
      </c>
    </row>
    <row r="50" spans="1:14" x14ac:dyDescent="0.25">
      <c r="A50" t="str">
        <f>"0540011"</f>
        <v>0540011</v>
      </c>
      <c r="B50" t="s">
        <v>58</v>
      </c>
      <c r="C50">
        <v>483</v>
      </c>
      <c r="D50">
        <v>31</v>
      </c>
      <c r="E50">
        <v>6.4</v>
      </c>
      <c r="F50">
        <v>117</v>
      </c>
      <c r="G50">
        <v>24.2</v>
      </c>
      <c r="H50">
        <v>204</v>
      </c>
      <c r="I50">
        <v>42.2</v>
      </c>
      <c r="J50">
        <v>131</v>
      </c>
      <c r="K50">
        <v>27.1</v>
      </c>
      <c r="L50">
        <v>335</v>
      </c>
      <c r="M50">
        <v>69.400000000000006</v>
      </c>
      <c r="N50">
        <v>581</v>
      </c>
    </row>
    <row r="51" spans="1:14" x14ac:dyDescent="0.25">
      <c r="A51" t="str">
        <f>"0560011"</f>
        <v>0560011</v>
      </c>
      <c r="B51" t="s">
        <v>59</v>
      </c>
      <c r="C51">
        <v>151</v>
      </c>
      <c r="D51">
        <v>7</v>
      </c>
      <c r="E51">
        <v>4.5999999999999996</v>
      </c>
      <c r="F51">
        <v>49</v>
      </c>
      <c r="G51">
        <v>32.5</v>
      </c>
      <c r="H51">
        <v>70</v>
      </c>
      <c r="I51">
        <v>46.4</v>
      </c>
      <c r="J51">
        <v>25</v>
      </c>
      <c r="K51">
        <v>16.600000000000001</v>
      </c>
      <c r="L51">
        <v>95</v>
      </c>
      <c r="M51">
        <v>62.9</v>
      </c>
      <c r="N51">
        <v>555</v>
      </c>
    </row>
    <row r="52" spans="1:14" x14ac:dyDescent="0.25">
      <c r="A52" t="str">
        <f>"0570011"</f>
        <v>0570011</v>
      </c>
      <c r="B52" t="s">
        <v>60</v>
      </c>
      <c r="C52">
        <v>617</v>
      </c>
      <c r="D52">
        <v>57</v>
      </c>
      <c r="E52">
        <v>9.1999999999999993</v>
      </c>
      <c r="F52">
        <v>164</v>
      </c>
      <c r="G52">
        <v>26.6</v>
      </c>
      <c r="H52">
        <v>188</v>
      </c>
      <c r="I52">
        <v>30.5</v>
      </c>
      <c r="J52">
        <v>208</v>
      </c>
      <c r="K52">
        <v>33.700000000000003</v>
      </c>
      <c r="L52">
        <v>396</v>
      </c>
      <c r="M52">
        <v>64.2</v>
      </c>
      <c r="N52">
        <v>575</v>
      </c>
    </row>
    <row r="53" spans="1:14" x14ac:dyDescent="0.25">
      <c r="A53" t="str">
        <f>"0580011"</f>
        <v>0580011</v>
      </c>
      <c r="B53" t="s">
        <v>61</v>
      </c>
      <c r="C53">
        <v>125</v>
      </c>
      <c r="D53" t="s">
        <v>14</v>
      </c>
      <c r="E53" t="s">
        <v>14</v>
      </c>
      <c r="F53">
        <v>63</v>
      </c>
      <c r="G53">
        <v>50.4</v>
      </c>
      <c r="H53">
        <v>37</v>
      </c>
      <c r="I53">
        <v>29.6</v>
      </c>
      <c r="J53" t="s">
        <v>14</v>
      </c>
      <c r="K53" t="s">
        <v>14</v>
      </c>
      <c r="L53" t="s">
        <v>14</v>
      </c>
      <c r="M53" t="s">
        <v>14</v>
      </c>
      <c r="N53">
        <v>486</v>
      </c>
    </row>
    <row r="54" spans="1:14" x14ac:dyDescent="0.25">
      <c r="A54" t="str">
        <f>"0590011"</f>
        <v>0590011</v>
      </c>
      <c r="B54" t="s">
        <v>62</v>
      </c>
      <c r="C54">
        <v>240</v>
      </c>
      <c r="D54">
        <v>51</v>
      </c>
      <c r="E54">
        <v>21.3</v>
      </c>
      <c r="F54">
        <v>104</v>
      </c>
      <c r="G54">
        <v>43.3</v>
      </c>
      <c r="H54">
        <v>63</v>
      </c>
      <c r="I54">
        <v>26.3</v>
      </c>
      <c r="J54">
        <v>22</v>
      </c>
      <c r="K54">
        <v>9.1999999999999993</v>
      </c>
      <c r="L54">
        <v>85</v>
      </c>
      <c r="M54">
        <v>35.4</v>
      </c>
      <c r="N54">
        <v>499</v>
      </c>
    </row>
    <row r="55" spans="1:14" x14ac:dyDescent="0.25">
      <c r="A55" t="str">
        <f>"0600011"</f>
        <v>0600011</v>
      </c>
      <c r="B55" t="s">
        <v>63</v>
      </c>
      <c r="C55">
        <v>253</v>
      </c>
      <c r="D55">
        <v>19</v>
      </c>
      <c r="E55">
        <v>7.5</v>
      </c>
      <c r="F55">
        <v>73</v>
      </c>
      <c r="G55">
        <v>28.9</v>
      </c>
      <c r="H55">
        <v>115</v>
      </c>
      <c r="I55">
        <v>45.5</v>
      </c>
      <c r="J55">
        <v>46</v>
      </c>
      <c r="K55">
        <v>18.2</v>
      </c>
      <c r="L55">
        <v>161</v>
      </c>
      <c r="M55">
        <v>63.6</v>
      </c>
      <c r="N55">
        <v>561</v>
      </c>
    </row>
    <row r="56" spans="1:14" x14ac:dyDescent="0.25">
      <c r="A56" t="str">
        <f>"0620011"</f>
        <v>0620011</v>
      </c>
      <c r="B56" t="s">
        <v>64</v>
      </c>
      <c r="C56">
        <v>374</v>
      </c>
      <c r="D56">
        <v>88</v>
      </c>
      <c r="E56">
        <v>23.5</v>
      </c>
      <c r="F56">
        <v>163</v>
      </c>
      <c r="G56">
        <v>43.6</v>
      </c>
      <c r="H56">
        <v>94</v>
      </c>
      <c r="I56">
        <v>25.1</v>
      </c>
      <c r="J56">
        <v>29</v>
      </c>
      <c r="K56">
        <v>7.8</v>
      </c>
      <c r="L56">
        <v>123</v>
      </c>
      <c r="M56">
        <v>32.9</v>
      </c>
      <c r="N56">
        <v>489</v>
      </c>
    </row>
    <row r="57" spans="1:14" x14ac:dyDescent="0.25">
      <c r="A57" t="str">
        <f>"0640011"</f>
        <v>0640011</v>
      </c>
      <c r="B57" t="s">
        <v>65</v>
      </c>
      <c r="C57">
        <v>1161</v>
      </c>
      <c r="D57">
        <v>579</v>
      </c>
      <c r="E57">
        <v>49.9</v>
      </c>
      <c r="F57">
        <v>410</v>
      </c>
      <c r="G57">
        <v>35.299999999999997</v>
      </c>
      <c r="H57">
        <v>136</v>
      </c>
      <c r="I57">
        <v>11.7</v>
      </c>
      <c r="J57">
        <v>36</v>
      </c>
      <c r="K57">
        <v>3.1</v>
      </c>
      <c r="L57">
        <v>172</v>
      </c>
      <c r="M57">
        <v>14.8</v>
      </c>
      <c r="N57">
        <v>430</v>
      </c>
    </row>
    <row r="58" spans="1:14" x14ac:dyDescent="0.25">
      <c r="A58" t="str">
        <f>"2860013"</f>
        <v>2860013</v>
      </c>
      <c r="B58" t="s">
        <v>66</v>
      </c>
      <c r="C58">
        <v>9</v>
      </c>
      <c r="D58" t="s">
        <v>14</v>
      </c>
      <c r="E58" t="s">
        <v>14</v>
      </c>
      <c r="F58" t="s">
        <v>14</v>
      </c>
      <c r="G58" t="s">
        <v>14</v>
      </c>
      <c r="H58" t="s">
        <v>14</v>
      </c>
      <c r="I58" t="s">
        <v>14</v>
      </c>
      <c r="J58" t="s">
        <v>14</v>
      </c>
      <c r="K58" t="s">
        <v>14</v>
      </c>
      <c r="L58" t="s">
        <v>14</v>
      </c>
      <c r="M58" t="s">
        <v>14</v>
      </c>
      <c r="N58" t="s">
        <v>14</v>
      </c>
    </row>
    <row r="59" spans="1:14" x14ac:dyDescent="0.25">
      <c r="A59" t="str">
        <f>"2610013"</f>
        <v>2610013</v>
      </c>
      <c r="B59" t="s">
        <v>67</v>
      </c>
      <c r="C59" t="s">
        <v>14</v>
      </c>
      <c r="D59" t="s">
        <v>14</v>
      </c>
      <c r="E59" t="s">
        <v>14</v>
      </c>
      <c r="F59" t="s">
        <v>14</v>
      </c>
      <c r="G59" t="s">
        <v>14</v>
      </c>
      <c r="H59" t="s">
        <v>14</v>
      </c>
      <c r="I59" t="s">
        <v>14</v>
      </c>
      <c r="J59" t="s">
        <v>14</v>
      </c>
      <c r="K59" t="s">
        <v>14</v>
      </c>
      <c r="L59" t="s">
        <v>14</v>
      </c>
      <c r="M59" t="s">
        <v>14</v>
      </c>
      <c r="N59" t="s">
        <v>14</v>
      </c>
    </row>
    <row r="60" spans="1:14" x14ac:dyDescent="0.25">
      <c r="A60" t="str">
        <f>"0690011"</f>
        <v>0690011</v>
      </c>
      <c r="B60" t="s">
        <v>68</v>
      </c>
      <c r="C60">
        <v>173</v>
      </c>
      <c r="D60">
        <v>46</v>
      </c>
      <c r="E60">
        <v>26.6</v>
      </c>
      <c r="F60">
        <v>94</v>
      </c>
      <c r="G60">
        <v>54.3</v>
      </c>
      <c r="H60" t="s">
        <v>14</v>
      </c>
      <c r="I60" t="s">
        <v>14</v>
      </c>
      <c r="J60" t="s">
        <v>14</v>
      </c>
      <c r="K60" t="s">
        <v>14</v>
      </c>
      <c r="L60" t="s">
        <v>14</v>
      </c>
      <c r="M60" t="s">
        <v>14</v>
      </c>
      <c r="N60">
        <v>464</v>
      </c>
    </row>
    <row r="61" spans="1:14" x14ac:dyDescent="0.25">
      <c r="A61" t="str">
        <f>"2450014"</f>
        <v>2450014</v>
      </c>
      <c r="B61" t="s">
        <v>69</v>
      </c>
      <c r="C61">
        <v>185</v>
      </c>
      <c r="D61">
        <v>43</v>
      </c>
      <c r="E61">
        <v>23.2</v>
      </c>
      <c r="F61">
        <v>80</v>
      </c>
      <c r="G61">
        <v>43.2</v>
      </c>
      <c r="H61">
        <v>52</v>
      </c>
      <c r="I61">
        <v>28.1</v>
      </c>
      <c r="J61">
        <v>10</v>
      </c>
      <c r="K61">
        <v>5.4</v>
      </c>
      <c r="L61">
        <v>62</v>
      </c>
      <c r="M61">
        <v>33.5</v>
      </c>
      <c r="N61">
        <v>483</v>
      </c>
    </row>
    <row r="62" spans="1:14" x14ac:dyDescent="0.25">
      <c r="A62" t="str">
        <f>"0710011"</f>
        <v>0710011</v>
      </c>
      <c r="B62" t="s">
        <v>70</v>
      </c>
      <c r="C62">
        <v>83</v>
      </c>
      <c r="D62">
        <v>6</v>
      </c>
      <c r="E62">
        <v>7.2</v>
      </c>
      <c r="F62">
        <v>33</v>
      </c>
      <c r="G62">
        <v>39.799999999999997</v>
      </c>
      <c r="H62">
        <v>31</v>
      </c>
      <c r="I62">
        <v>37.299999999999997</v>
      </c>
      <c r="J62">
        <v>13</v>
      </c>
      <c r="K62">
        <v>15.7</v>
      </c>
      <c r="L62">
        <v>44</v>
      </c>
      <c r="M62">
        <v>53</v>
      </c>
      <c r="N62">
        <v>541</v>
      </c>
    </row>
    <row r="63" spans="1:14" x14ac:dyDescent="0.25">
      <c r="A63" t="str">
        <f>"0720011"</f>
        <v>0720011</v>
      </c>
      <c r="B63" t="s">
        <v>71</v>
      </c>
      <c r="C63">
        <v>199</v>
      </c>
      <c r="D63">
        <v>32</v>
      </c>
      <c r="E63">
        <v>16.100000000000001</v>
      </c>
      <c r="F63">
        <v>85</v>
      </c>
      <c r="G63">
        <v>42.7</v>
      </c>
      <c r="H63">
        <v>57</v>
      </c>
      <c r="I63">
        <v>28.6</v>
      </c>
      <c r="J63">
        <v>25</v>
      </c>
      <c r="K63">
        <v>12.6</v>
      </c>
      <c r="L63">
        <v>82</v>
      </c>
      <c r="M63">
        <v>41.2</v>
      </c>
      <c r="N63">
        <v>515</v>
      </c>
    </row>
    <row r="64" spans="1:14" x14ac:dyDescent="0.25">
      <c r="A64" t="str">
        <f>"0740011"</f>
        <v>0740011</v>
      </c>
      <c r="B64" t="s">
        <v>72</v>
      </c>
      <c r="C64">
        <v>74</v>
      </c>
      <c r="D64">
        <v>9</v>
      </c>
      <c r="E64">
        <v>12.2</v>
      </c>
      <c r="F64">
        <v>23</v>
      </c>
      <c r="G64">
        <v>31.1</v>
      </c>
      <c r="H64">
        <v>33</v>
      </c>
      <c r="I64">
        <v>44.6</v>
      </c>
      <c r="J64">
        <v>9</v>
      </c>
      <c r="K64">
        <v>12.2</v>
      </c>
      <c r="L64">
        <v>42</v>
      </c>
      <c r="M64">
        <v>56.8</v>
      </c>
      <c r="N64">
        <v>530</v>
      </c>
    </row>
    <row r="65" spans="1:14" x14ac:dyDescent="0.25">
      <c r="A65" t="str">
        <f>"0760011"</f>
        <v>0760011</v>
      </c>
      <c r="B65" t="s">
        <v>73</v>
      </c>
      <c r="C65">
        <v>296</v>
      </c>
      <c r="D65">
        <v>16</v>
      </c>
      <c r="E65">
        <v>5.4</v>
      </c>
      <c r="F65">
        <v>74</v>
      </c>
      <c r="G65">
        <v>25</v>
      </c>
      <c r="H65">
        <v>133</v>
      </c>
      <c r="I65">
        <v>44.9</v>
      </c>
      <c r="J65">
        <v>73</v>
      </c>
      <c r="K65">
        <v>24.7</v>
      </c>
      <c r="L65">
        <v>206</v>
      </c>
      <c r="M65">
        <v>69.599999999999994</v>
      </c>
      <c r="N65">
        <v>578</v>
      </c>
    </row>
    <row r="66" spans="1:14" x14ac:dyDescent="0.25">
      <c r="A66" t="str">
        <f>"0770011"</f>
        <v>0770011</v>
      </c>
      <c r="B66" t="s">
        <v>74</v>
      </c>
      <c r="C66">
        <v>352</v>
      </c>
      <c r="D66">
        <v>125</v>
      </c>
      <c r="E66">
        <v>35.5</v>
      </c>
      <c r="F66">
        <v>155</v>
      </c>
      <c r="G66">
        <v>44</v>
      </c>
      <c r="H66">
        <v>60</v>
      </c>
      <c r="I66">
        <v>17</v>
      </c>
      <c r="J66">
        <v>12</v>
      </c>
      <c r="K66">
        <v>3.4</v>
      </c>
      <c r="L66">
        <v>72</v>
      </c>
      <c r="M66">
        <v>20.5</v>
      </c>
      <c r="N66">
        <v>454</v>
      </c>
    </row>
    <row r="67" spans="1:14" x14ac:dyDescent="0.25">
      <c r="A67" t="str">
        <f>"0800011"</f>
        <v>0800011</v>
      </c>
      <c r="B67" t="s">
        <v>75</v>
      </c>
      <c r="C67">
        <v>477</v>
      </c>
      <c r="D67">
        <v>246</v>
      </c>
      <c r="E67">
        <v>51.6</v>
      </c>
      <c r="F67">
        <v>166</v>
      </c>
      <c r="G67">
        <v>34.799999999999997</v>
      </c>
      <c r="H67" t="s">
        <v>14</v>
      </c>
      <c r="I67" t="s">
        <v>14</v>
      </c>
      <c r="J67" t="s">
        <v>14</v>
      </c>
      <c r="K67" t="s">
        <v>14</v>
      </c>
      <c r="L67" t="s">
        <v>14</v>
      </c>
      <c r="M67" t="s">
        <v>14</v>
      </c>
      <c r="N67">
        <v>423</v>
      </c>
    </row>
    <row r="68" spans="1:14" x14ac:dyDescent="0.25">
      <c r="A68" t="str">
        <f>"0830011"</f>
        <v>0830011</v>
      </c>
      <c r="B68" t="s">
        <v>76</v>
      </c>
      <c r="C68">
        <v>283</v>
      </c>
      <c r="D68">
        <v>88</v>
      </c>
      <c r="E68">
        <v>31.1</v>
      </c>
      <c r="F68">
        <v>122</v>
      </c>
      <c r="G68">
        <v>43.1</v>
      </c>
      <c r="H68">
        <v>66</v>
      </c>
      <c r="I68">
        <v>23.3</v>
      </c>
      <c r="J68">
        <v>7</v>
      </c>
      <c r="K68">
        <v>2.5</v>
      </c>
      <c r="L68">
        <v>73</v>
      </c>
      <c r="M68">
        <v>25.8</v>
      </c>
      <c r="N68">
        <v>466</v>
      </c>
    </row>
    <row r="69" spans="1:14" x14ac:dyDescent="0.25">
      <c r="A69" t="str">
        <f>"0840011"</f>
        <v>0840011</v>
      </c>
      <c r="B69" t="s">
        <v>77</v>
      </c>
      <c r="C69">
        <v>451</v>
      </c>
      <c r="D69">
        <v>66</v>
      </c>
      <c r="E69">
        <v>14.6</v>
      </c>
      <c r="F69">
        <v>221</v>
      </c>
      <c r="G69">
        <v>49</v>
      </c>
      <c r="H69">
        <v>138</v>
      </c>
      <c r="I69">
        <v>30.6</v>
      </c>
      <c r="J69">
        <v>26</v>
      </c>
      <c r="K69">
        <v>5.8</v>
      </c>
      <c r="L69">
        <v>164</v>
      </c>
      <c r="M69">
        <v>36.4</v>
      </c>
      <c r="N69">
        <v>502</v>
      </c>
    </row>
    <row r="70" spans="1:14" x14ac:dyDescent="0.25">
      <c r="A70" t="str">
        <f>"0850011"</f>
        <v>0850011</v>
      </c>
      <c r="B70" t="s">
        <v>78</v>
      </c>
      <c r="C70">
        <v>269</v>
      </c>
      <c r="D70">
        <v>25</v>
      </c>
      <c r="E70">
        <v>9.3000000000000007</v>
      </c>
      <c r="F70">
        <v>78</v>
      </c>
      <c r="G70">
        <v>29</v>
      </c>
      <c r="H70">
        <v>122</v>
      </c>
      <c r="I70">
        <v>45.4</v>
      </c>
      <c r="J70">
        <v>44</v>
      </c>
      <c r="K70">
        <v>16.399999999999999</v>
      </c>
      <c r="L70">
        <v>166</v>
      </c>
      <c r="M70">
        <v>61.7</v>
      </c>
      <c r="N70">
        <v>552</v>
      </c>
    </row>
    <row r="71" spans="1:14" x14ac:dyDescent="0.25">
      <c r="A71" t="str">
        <f>"0860011"</f>
        <v>0860011</v>
      </c>
      <c r="B71" t="s">
        <v>79</v>
      </c>
      <c r="C71">
        <v>135</v>
      </c>
      <c r="D71">
        <v>25</v>
      </c>
      <c r="E71">
        <v>18.5</v>
      </c>
      <c r="F71">
        <v>59</v>
      </c>
      <c r="G71">
        <v>43.7</v>
      </c>
      <c r="H71">
        <v>44</v>
      </c>
      <c r="I71">
        <v>32.6</v>
      </c>
      <c r="J71">
        <v>7</v>
      </c>
      <c r="K71">
        <v>5.2</v>
      </c>
      <c r="L71">
        <v>51</v>
      </c>
      <c r="M71">
        <v>37.799999999999997</v>
      </c>
      <c r="N71">
        <v>500</v>
      </c>
    </row>
    <row r="72" spans="1:14" x14ac:dyDescent="0.25">
      <c r="A72" t="str">
        <f>"0880011"</f>
        <v>0880011</v>
      </c>
      <c r="B72" t="s">
        <v>80</v>
      </c>
      <c r="C72">
        <v>288</v>
      </c>
      <c r="D72">
        <v>113</v>
      </c>
      <c r="E72">
        <v>39.200000000000003</v>
      </c>
      <c r="F72">
        <v>118</v>
      </c>
      <c r="G72">
        <v>41</v>
      </c>
      <c r="H72" t="s">
        <v>14</v>
      </c>
      <c r="I72" t="s">
        <v>14</v>
      </c>
      <c r="J72" t="s">
        <v>14</v>
      </c>
      <c r="K72" t="s">
        <v>14</v>
      </c>
      <c r="L72" t="s">
        <v>14</v>
      </c>
      <c r="M72" t="s">
        <v>14</v>
      </c>
      <c r="N72">
        <v>448</v>
      </c>
    </row>
    <row r="73" spans="1:14" x14ac:dyDescent="0.25">
      <c r="A73" t="str">
        <f>"0890011"</f>
        <v>0890011</v>
      </c>
      <c r="B73" t="s">
        <v>81</v>
      </c>
      <c r="C73">
        <v>471</v>
      </c>
      <c r="D73">
        <v>256</v>
      </c>
      <c r="E73">
        <v>54.4</v>
      </c>
      <c r="F73">
        <v>162</v>
      </c>
      <c r="G73">
        <v>34.4</v>
      </c>
      <c r="H73">
        <v>39</v>
      </c>
      <c r="I73">
        <v>8.3000000000000007</v>
      </c>
      <c r="J73">
        <v>14</v>
      </c>
      <c r="K73">
        <v>3</v>
      </c>
      <c r="L73">
        <v>53</v>
      </c>
      <c r="M73">
        <v>11.3</v>
      </c>
      <c r="N73">
        <v>421</v>
      </c>
    </row>
    <row r="74" spans="1:14" x14ac:dyDescent="0.25">
      <c r="A74" t="str">
        <f>"0900011"</f>
        <v>0900011</v>
      </c>
      <c r="B74" t="s">
        <v>82</v>
      </c>
      <c r="C74">
        <v>319</v>
      </c>
      <c r="D74">
        <v>8</v>
      </c>
      <c r="E74">
        <v>2.5</v>
      </c>
      <c r="F74">
        <v>43</v>
      </c>
      <c r="G74">
        <v>13.5</v>
      </c>
      <c r="H74">
        <v>151</v>
      </c>
      <c r="I74">
        <v>47.3</v>
      </c>
      <c r="J74">
        <v>117</v>
      </c>
      <c r="K74">
        <v>36.700000000000003</v>
      </c>
      <c r="L74">
        <v>268</v>
      </c>
      <c r="M74">
        <v>84</v>
      </c>
      <c r="N74">
        <v>609</v>
      </c>
    </row>
    <row r="75" spans="1:14" x14ac:dyDescent="0.25">
      <c r="A75" t="str">
        <f>"0910011"</f>
        <v>0910011</v>
      </c>
      <c r="B75" t="s">
        <v>83</v>
      </c>
      <c r="C75">
        <v>227</v>
      </c>
      <c r="D75">
        <v>28</v>
      </c>
      <c r="E75">
        <v>12.3</v>
      </c>
      <c r="F75">
        <v>92</v>
      </c>
      <c r="G75">
        <v>40.5</v>
      </c>
      <c r="H75">
        <v>84</v>
      </c>
      <c r="I75">
        <v>37</v>
      </c>
      <c r="J75">
        <v>23</v>
      </c>
      <c r="K75">
        <v>10.1</v>
      </c>
      <c r="L75">
        <v>107</v>
      </c>
      <c r="M75">
        <v>47.1</v>
      </c>
      <c r="N75">
        <v>523</v>
      </c>
    </row>
    <row r="76" spans="1:14" x14ac:dyDescent="0.25">
      <c r="A76" t="str">
        <f>"0930011"</f>
        <v>0930011</v>
      </c>
      <c r="B76" t="s">
        <v>84</v>
      </c>
      <c r="C76">
        <v>1145</v>
      </c>
      <c r="D76">
        <v>517</v>
      </c>
      <c r="E76">
        <v>45.2</v>
      </c>
      <c r="F76">
        <v>475</v>
      </c>
      <c r="G76">
        <v>41.5</v>
      </c>
      <c r="H76">
        <v>126</v>
      </c>
      <c r="I76">
        <v>11</v>
      </c>
      <c r="J76">
        <v>27</v>
      </c>
      <c r="K76">
        <v>2.4</v>
      </c>
      <c r="L76">
        <v>153</v>
      </c>
      <c r="M76">
        <v>13.4</v>
      </c>
      <c r="N76">
        <v>432</v>
      </c>
    </row>
    <row r="77" spans="1:14" x14ac:dyDescent="0.25">
      <c r="A77" t="str">
        <f>"0950011"</f>
        <v>0950011</v>
      </c>
      <c r="B77" t="s">
        <v>85</v>
      </c>
      <c r="C77">
        <v>170</v>
      </c>
      <c r="D77">
        <v>77</v>
      </c>
      <c r="E77">
        <v>45.3</v>
      </c>
      <c r="F77">
        <v>55</v>
      </c>
      <c r="G77">
        <v>32.4</v>
      </c>
      <c r="H77">
        <v>28</v>
      </c>
      <c r="I77">
        <v>16.5</v>
      </c>
      <c r="J77">
        <v>10</v>
      </c>
      <c r="K77">
        <v>5.9</v>
      </c>
      <c r="L77">
        <v>38</v>
      </c>
      <c r="M77">
        <v>22.4</v>
      </c>
      <c r="N77">
        <v>445</v>
      </c>
    </row>
    <row r="78" spans="1:14" x14ac:dyDescent="0.25">
      <c r="A78" t="str">
        <f>"0960011"</f>
        <v>0960011</v>
      </c>
      <c r="B78" t="s">
        <v>86</v>
      </c>
      <c r="C78">
        <v>302</v>
      </c>
      <c r="D78">
        <v>36</v>
      </c>
      <c r="E78">
        <v>11.9</v>
      </c>
      <c r="F78">
        <v>126</v>
      </c>
      <c r="G78">
        <v>41.7</v>
      </c>
      <c r="H78">
        <v>104</v>
      </c>
      <c r="I78">
        <v>34.4</v>
      </c>
      <c r="J78">
        <v>36</v>
      </c>
      <c r="K78">
        <v>11.9</v>
      </c>
      <c r="L78">
        <v>140</v>
      </c>
      <c r="M78">
        <v>46.4</v>
      </c>
      <c r="N78">
        <v>526</v>
      </c>
    </row>
    <row r="79" spans="1:14" x14ac:dyDescent="0.25">
      <c r="A79" t="str">
        <f>"0940011"</f>
        <v>0940011</v>
      </c>
      <c r="B79" t="s">
        <v>87</v>
      </c>
      <c r="C79">
        <v>300</v>
      </c>
      <c r="D79">
        <v>36</v>
      </c>
      <c r="E79">
        <v>12</v>
      </c>
      <c r="F79">
        <v>125</v>
      </c>
      <c r="G79">
        <v>41.7</v>
      </c>
      <c r="H79">
        <v>111</v>
      </c>
      <c r="I79">
        <v>37</v>
      </c>
      <c r="J79">
        <v>28</v>
      </c>
      <c r="K79">
        <v>9.3000000000000007</v>
      </c>
      <c r="L79">
        <v>139</v>
      </c>
      <c r="M79">
        <v>46.3</v>
      </c>
      <c r="N79">
        <v>522</v>
      </c>
    </row>
    <row r="80" spans="1:14" x14ac:dyDescent="0.25">
      <c r="A80" t="str">
        <f>"0970011"</f>
        <v>0970011</v>
      </c>
      <c r="B80" t="s">
        <v>88</v>
      </c>
      <c r="C80">
        <v>403</v>
      </c>
      <c r="D80">
        <v>25</v>
      </c>
      <c r="E80">
        <v>6.2</v>
      </c>
      <c r="F80">
        <v>114</v>
      </c>
      <c r="G80">
        <v>28.3</v>
      </c>
      <c r="H80">
        <v>188</v>
      </c>
      <c r="I80">
        <v>46.7</v>
      </c>
      <c r="J80">
        <v>76</v>
      </c>
      <c r="K80">
        <v>18.899999999999999</v>
      </c>
      <c r="L80">
        <v>264</v>
      </c>
      <c r="M80">
        <v>65.5</v>
      </c>
      <c r="N80">
        <v>562</v>
      </c>
    </row>
    <row r="81" spans="1:14" x14ac:dyDescent="0.25">
      <c r="A81" t="str">
        <f>"0990011"</f>
        <v>0990011</v>
      </c>
      <c r="B81" t="s">
        <v>89</v>
      </c>
      <c r="C81">
        <v>153</v>
      </c>
      <c r="D81">
        <v>36</v>
      </c>
      <c r="E81">
        <v>23.5</v>
      </c>
      <c r="F81">
        <v>64</v>
      </c>
      <c r="G81">
        <v>41.8</v>
      </c>
      <c r="H81">
        <v>47</v>
      </c>
      <c r="I81">
        <v>30.7</v>
      </c>
      <c r="J81">
        <v>6</v>
      </c>
      <c r="K81">
        <v>3.9</v>
      </c>
      <c r="L81">
        <v>53</v>
      </c>
      <c r="M81">
        <v>34.6</v>
      </c>
      <c r="N81">
        <v>493</v>
      </c>
    </row>
    <row r="82" spans="1:14" x14ac:dyDescent="0.25">
      <c r="A82" t="str">
        <f>"1010011"</f>
        <v>1010011</v>
      </c>
      <c r="B82" t="s">
        <v>90</v>
      </c>
      <c r="C82">
        <v>245</v>
      </c>
      <c r="D82">
        <v>41</v>
      </c>
      <c r="E82">
        <v>16.7</v>
      </c>
      <c r="F82">
        <v>97</v>
      </c>
      <c r="G82">
        <v>39.6</v>
      </c>
      <c r="H82">
        <v>87</v>
      </c>
      <c r="I82">
        <v>35.5</v>
      </c>
      <c r="J82">
        <v>20</v>
      </c>
      <c r="K82">
        <v>8.1999999999999993</v>
      </c>
      <c r="L82">
        <v>107</v>
      </c>
      <c r="M82">
        <v>43.7</v>
      </c>
      <c r="N82">
        <v>507</v>
      </c>
    </row>
    <row r="83" spans="1:14" x14ac:dyDescent="0.25">
      <c r="A83" t="str">
        <f>"1020011"</f>
        <v>1020011</v>
      </c>
      <c r="B83" t="s">
        <v>91</v>
      </c>
      <c r="C83">
        <v>55</v>
      </c>
      <c r="D83">
        <v>8</v>
      </c>
      <c r="E83">
        <v>14.5</v>
      </c>
      <c r="F83">
        <v>16</v>
      </c>
      <c r="G83">
        <v>29.1</v>
      </c>
      <c r="H83">
        <v>23</v>
      </c>
      <c r="I83">
        <v>41.8</v>
      </c>
      <c r="J83">
        <v>8</v>
      </c>
      <c r="K83">
        <v>14.5</v>
      </c>
      <c r="L83">
        <v>31</v>
      </c>
      <c r="M83">
        <v>56.4</v>
      </c>
      <c r="N83">
        <v>538</v>
      </c>
    </row>
    <row r="84" spans="1:14" x14ac:dyDescent="0.25">
      <c r="A84" t="str">
        <f>"1030011"</f>
        <v>1030011</v>
      </c>
      <c r="B84" t="s">
        <v>92</v>
      </c>
      <c r="C84">
        <v>752</v>
      </c>
      <c r="D84">
        <v>188</v>
      </c>
      <c r="E84">
        <v>25</v>
      </c>
      <c r="F84">
        <v>345</v>
      </c>
      <c r="G84">
        <v>45.9</v>
      </c>
      <c r="H84">
        <v>171</v>
      </c>
      <c r="I84">
        <v>22.7</v>
      </c>
      <c r="J84">
        <v>48</v>
      </c>
      <c r="K84">
        <v>6.4</v>
      </c>
      <c r="L84">
        <v>219</v>
      </c>
      <c r="M84">
        <v>29.1</v>
      </c>
      <c r="N84">
        <v>482</v>
      </c>
    </row>
    <row r="85" spans="1:14" x14ac:dyDescent="0.25">
      <c r="A85" t="str">
        <f>"9010022"</f>
        <v>9010022</v>
      </c>
      <c r="B85" t="s">
        <v>93</v>
      </c>
      <c r="C85">
        <v>569</v>
      </c>
      <c r="D85">
        <v>154</v>
      </c>
      <c r="E85">
        <v>27.1</v>
      </c>
      <c r="F85">
        <v>224</v>
      </c>
      <c r="G85">
        <v>39.4</v>
      </c>
      <c r="H85">
        <v>144</v>
      </c>
      <c r="I85">
        <v>25.3</v>
      </c>
      <c r="J85">
        <v>47</v>
      </c>
      <c r="K85">
        <v>8.3000000000000007</v>
      </c>
      <c r="L85">
        <v>191</v>
      </c>
      <c r="M85">
        <v>33.6</v>
      </c>
      <c r="N85">
        <v>485</v>
      </c>
    </row>
    <row r="86" spans="1:14" x14ac:dyDescent="0.25">
      <c r="A86" t="str">
        <f>"1040011"</f>
        <v>1040011</v>
      </c>
      <c r="B86" t="s">
        <v>94</v>
      </c>
      <c r="C86" t="s">
        <v>14</v>
      </c>
      <c r="D86" t="s">
        <v>14</v>
      </c>
      <c r="E86" t="s">
        <v>14</v>
      </c>
      <c r="F86" t="s">
        <v>14</v>
      </c>
      <c r="G86" t="s">
        <v>14</v>
      </c>
      <c r="H86" t="s">
        <v>14</v>
      </c>
      <c r="I86" t="s">
        <v>14</v>
      </c>
      <c r="J86" t="s">
        <v>14</v>
      </c>
      <c r="K86" t="s">
        <v>14</v>
      </c>
      <c r="L86" t="s">
        <v>14</v>
      </c>
      <c r="M86" t="s">
        <v>14</v>
      </c>
      <c r="N86" t="s">
        <v>14</v>
      </c>
    </row>
    <row r="87" spans="1:14" x14ac:dyDescent="0.25">
      <c r="A87" t="str">
        <f>"1060011"</f>
        <v>1060011</v>
      </c>
      <c r="B87" t="s">
        <v>95</v>
      </c>
      <c r="C87">
        <v>96</v>
      </c>
      <c r="D87">
        <v>11</v>
      </c>
      <c r="E87">
        <v>11.5</v>
      </c>
      <c r="F87">
        <v>37</v>
      </c>
      <c r="G87">
        <v>38.5</v>
      </c>
      <c r="H87">
        <v>36</v>
      </c>
      <c r="I87">
        <v>37.5</v>
      </c>
      <c r="J87">
        <v>12</v>
      </c>
      <c r="K87">
        <v>12.5</v>
      </c>
      <c r="L87">
        <v>48</v>
      </c>
      <c r="M87">
        <v>50</v>
      </c>
      <c r="N87">
        <v>533</v>
      </c>
    </row>
    <row r="88" spans="1:14" x14ac:dyDescent="0.25">
      <c r="A88" t="str">
        <f>"1080011"</f>
        <v>1080011</v>
      </c>
      <c r="B88" t="s">
        <v>96</v>
      </c>
      <c r="C88">
        <v>167</v>
      </c>
      <c r="D88">
        <v>17</v>
      </c>
      <c r="E88">
        <v>10.199999999999999</v>
      </c>
      <c r="F88">
        <v>82</v>
      </c>
      <c r="G88">
        <v>49.1</v>
      </c>
      <c r="H88">
        <v>49</v>
      </c>
      <c r="I88">
        <v>29.3</v>
      </c>
      <c r="J88">
        <v>19</v>
      </c>
      <c r="K88">
        <v>11.4</v>
      </c>
      <c r="L88">
        <v>68</v>
      </c>
      <c r="M88">
        <v>40.700000000000003</v>
      </c>
      <c r="N88">
        <v>517</v>
      </c>
    </row>
    <row r="89" spans="1:14" x14ac:dyDescent="0.25">
      <c r="A89" t="str">
        <f>"2930013"</f>
        <v>2930013</v>
      </c>
      <c r="B89" t="s">
        <v>97</v>
      </c>
      <c r="C89">
        <v>6</v>
      </c>
      <c r="D89" t="s">
        <v>14</v>
      </c>
      <c r="E89" t="s">
        <v>14</v>
      </c>
      <c r="F89" t="s">
        <v>14</v>
      </c>
      <c r="G89" t="s">
        <v>14</v>
      </c>
      <c r="H89" t="s">
        <v>14</v>
      </c>
      <c r="I89" t="s">
        <v>14</v>
      </c>
      <c r="J89" t="s">
        <v>14</v>
      </c>
      <c r="K89" t="s">
        <v>14</v>
      </c>
      <c r="L89" t="s">
        <v>14</v>
      </c>
      <c r="M89" t="s">
        <v>14</v>
      </c>
      <c r="N89" t="s">
        <v>14</v>
      </c>
    </row>
    <row r="90" spans="1:14" x14ac:dyDescent="0.25">
      <c r="A90" t="str">
        <f>"1090011"</f>
        <v>1090011</v>
      </c>
      <c r="B90" t="s">
        <v>98</v>
      </c>
      <c r="C90">
        <v>146</v>
      </c>
      <c r="D90" t="s">
        <v>14</v>
      </c>
      <c r="E90" t="s">
        <v>14</v>
      </c>
      <c r="F90">
        <v>75</v>
      </c>
      <c r="G90">
        <v>51.4</v>
      </c>
      <c r="H90">
        <v>33</v>
      </c>
      <c r="I90">
        <v>22.6</v>
      </c>
      <c r="J90" t="s">
        <v>14</v>
      </c>
      <c r="K90" t="s">
        <v>14</v>
      </c>
      <c r="L90" t="s">
        <v>14</v>
      </c>
      <c r="M90" t="s">
        <v>14</v>
      </c>
      <c r="N90">
        <v>478</v>
      </c>
    </row>
    <row r="91" spans="1:14" x14ac:dyDescent="0.25">
      <c r="A91" t="str">
        <f>"1100011"</f>
        <v>1100011</v>
      </c>
      <c r="B91" t="s">
        <v>99</v>
      </c>
      <c r="C91">
        <v>181</v>
      </c>
      <c r="D91">
        <v>42</v>
      </c>
      <c r="E91">
        <v>23.2</v>
      </c>
      <c r="F91">
        <v>73</v>
      </c>
      <c r="G91">
        <v>40.299999999999997</v>
      </c>
      <c r="H91">
        <v>54</v>
      </c>
      <c r="I91">
        <v>29.8</v>
      </c>
      <c r="J91">
        <v>12</v>
      </c>
      <c r="K91">
        <v>6.6</v>
      </c>
      <c r="L91">
        <v>66</v>
      </c>
      <c r="M91">
        <v>36.5</v>
      </c>
      <c r="N91">
        <v>495</v>
      </c>
    </row>
    <row r="92" spans="1:14" x14ac:dyDescent="0.25">
      <c r="A92" t="str">
        <f>"1110011"</f>
        <v>1110011</v>
      </c>
      <c r="B92" t="s">
        <v>100</v>
      </c>
      <c r="C92">
        <v>111</v>
      </c>
      <c r="D92" t="s">
        <v>14</v>
      </c>
      <c r="E92" t="s">
        <v>14</v>
      </c>
      <c r="F92">
        <v>47</v>
      </c>
      <c r="G92">
        <v>42.3</v>
      </c>
      <c r="H92">
        <v>33</v>
      </c>
      <c r="I92">
        <v>29.7</v>
      </c>
      <c r="J92" t="s">
        <v>14</v>
      </c>
      <c r="K92" t="s">
        <v>14</v>
      </c>
      <c r="L92" t="s">
        <v>14</v>
      </c>
      <c r="M92" t="s">
        <v>14</v>
      </c>
      <c r="N92">
        <v>477</v>
      </c>
    </row>
    <row r="93" spans="1:14" x14ac:dyDescent="0.25">
      <c r="A93" t="str">
        <f>"1130011"</f>
        <v>1130011</v>
      </c>
      <c r="B93" t="s">
        <v>101</v>
      </c>
      <c r="C93">
        <v>92</v>
      </c>
      <c r="D93">
        <v>10</v>
      </c>
      <c r="E93">
        <v>10.9</v>
      </c>
      <c r="F93">
        <v>36</v>
      </c>
      <c r="G93">
        <v>39.1</v>
      </c>
      <c r="H93">
        <v>32</v>
      </c>
      <c r="I93">
        <v>34.799999999999997</v>
      </c>
      <c r="J93">
        <v>14</v>
      </c>
      <c r="K93">
        <v>15.2</v>
      </c>
      <c r="L93">
        <v>46</v>
      </c>
      <c r="M93">
        <v>50</v>
      </c>
      <c r="N93">
        <v>544</v>
      </c>
    </row>
    <row r="94" spans="1:14" x14ac:dyDescent="0.25">
      <c r="A94" t="str">
        <f>"1160011"</f>
        <v>1160011</v>
      </c>
      <c r="B94" t="s">
        <v>102</v>
      </c>
      <c r="C94">
        <v>55</v>
      </c>
      <c r="D94">
        <v>23</v>
      </c>
      <c r="E94">
        <v>41.8</v>
      </c>
      <c r="F94">
        <v>25</v>
      </c>
      <c r="G94">
        <v>45.5</v>
      </c>
      <c r="H94" t="s">
        <v>14</v>
      </c>
      <c r="I94" t="s">
        <v>14</v>
      </c>
      <c r="J94" t="s">
        <v>14</v>
      </c>
      <c r="K94" t="s">
        <v>14</v>
      </c>
      <c r="L94" t="s">
        <v>14</v>
      </c>
      <c r="M94" t="s">
        <v>14</v>
      </c>
      <c r="N94">
        <v>447</v>
      </c>
    </row>
    <row r="95" spans="1:14" x14ac:dyDescent="0.25">
      <c r="A95" t="str">
        <f>"2010012"</f>
        <v>2010012</v>
      </c>
      <c r="B95" t="s">
        <v>103</v>
      </c>
      <c r="C95">
        <v>107</v>
      </c>
      <c r="D95" t="s">
        <v>14</v>
      </c>
      <c r="E95" t="s">
        <v>14</v>
      </c>
      <c r="F95">
        <v>46</v>
      </c>
      <c r="G95">
        <v>43</v>
      </c>
      <c r="H95">
        <v>39</v>
      </c>
      <c r="I95">
        <v>36.4</v>
      </c>
      <c r="J95" t="s">
        <v>14</v>
      </c>
      <c r="K95" t="s">
        <v>14</v>
      </c>
      <c r="L95" t="s">
        <v>14</v>
      </c>
      <c r="M95" t="s">
        <v>14</v>
      </c>
      <c r="N95">
        <v>503</v>
      </c>
    </row>
    <row r="96" spans="1:14" x14ac:dyDescent="0.25">
      <c r="A96" t="str">
        <f>"2040012"</f>
        <v>2040012</v>
      </c>
      <c r="B96" t="s">
        <v>104</v>
      </c>
      <c r="C96">
        <v>144</v>
      </c>
      <c r="D96">
        <v>23</v>
      </c>
      <c r="E96">
        <v>16</v>
      </c>
      <c r="F96">
        <v>52</v>
      </c>
      <c r="G96">
        <v>36.1</v>
      </c>
      <c r="H96">
        <v>48</v>
      </c>
      <c r="I96">
        <v>33.299999999999997</v>
      </c>
      <c r="J96">
        <v>21</v>
      </c>
      <c r="K96">
        <v>14.6</v>
      </c>
      <c r="L96">
        <v>69</v>
      </c>
      <c r="M96">
        <v>47.9</v>
      </c>
      <c r="N96">
        <v>525</v>
      </c>
    </row>
    <row r="97" spans="1:14" x14ac:dyDescent="0.25">
      <c r="A97" t="str">
        <f>"2050012"</f>
        <v>2050012</v>
      </c>
      <c r="B97" t="s">
        <v>105</v>
      </c>
      <c r="C97">
        <v>344</v>
      </c>
      <c r="D97">
        <v>31</v>
      </c>
      <c r="E97">
        <v>9</v>
      </c>
      <c r="F97">
        <v>93</v>
      </c>
      <c r="G97">
        <v>27</v>
      </c>
      <c r="H97">
        <v>138</v>
      </c>
      <c r="I97">
        <v>40.1</v>
      </c>
      <c r="J97">
        <v>82</v>
      </c>
      <c r="K97">
        <v>23.8</v>
      </c>
      <c r="L97">
        <v>220</v>
      </c>
      <c r="M97">
        <v>64</v>
      </c>
      <c r="N97">
        <v>563</v>
      </c>
    </row>
    <row r="98" spans="1:14" x14ac:dyDescent="0.25">
      <c r="A98" t="str">
        <f>"2060012"</f>
        <v>2060012</v>
      </c>
      <c r="B98" t="s">
        <v>106</v>
      </c>
      <c r="C98">
        <v>113</v>
      </c>
      <c r="D98" t="s">
        <v>14</v>
      </c>
      <c r="E98" t="s">
        <v>14</v>
      </c>
      <c r="F98">
        <v>45</v>
      </c>
      <c r="G98">
        <v>39.799999999999997</v>
      </c>
      <c r="H98">
        <v>45</v>
      </c>
      <c r="I98">
        <v>39.799999999999997</v>
      </c>
      <c r="J98" t="s">
        <v>14</v>
      </c>
      <c r="K98" t="s">
        <v>14</v>
      </c>
      <c r="L98" t="s">
        <v>14</v>
      </c>
      <c r="M98" t="s">
        <v>14</v>
      </c>
      <c r="N98">
        <v>508</v>
      </c>
    </row>
    <row r="99" spans="1:14" x14ac:dyDescent="0.25">
      <c r="A99" t="str">
        <f>"2070012"</f>
        <v>2070012</v>
      </c>
      <c r="B99" t="s">
        <v>107</v>
      </c>
      <c r="C99">
        <v>187</v>
      </c>
      <c r="D99">
        <v>19</v>
      </c>
      <c r="E99">
        <v>10.199999999999999</v>
      </c>
      <c r="F99">
        <v>61</v>
      </c>
      <c r="G99">
        <v>32.6</v>
      </c>
      <c r="H99">
        <v>84</v>
      </c>
      <c r="I99">
        <v>44.9</v>
      </c>
      <c r="J99">
        <v>23</v>
      </c>
      <c r="K99">
        <v>12.3</v>
      </c>
      <c r="L99">
        <v>107</v>
      </c>
      <c r="M99">
        <v>57.2</v>
      </c>
      <c r="N99">
        <v>539</v>
      </c>
    </row>
    <row r="100" spans="1:14" x14ac:dyDescent="0.25">
      <c r="A100" t="str">
        <f>"2080012"</f>
        <v>2080012</v>
      </c>
      <c r="B100" t="s">
        <v>108</v>
      </c>
      <c r="C100">
        <v>242</v>
      </c>
      <c r="D100">
        <v>20</v>
      </c>
      <c r="E100">
        <v>8.3000000000000007</v>
      </c>
      <c r="F100">
        <v>68</v>
      </c>
      <c r="G100">
        <v>28.1</v>
      </c>
      <c r="H100">
        <v>101</v>
      </c>
      <c r="I100">
        <v>41.7</v>
      </c>
      <c r="J100">
        <v>53</v>
      </c>
      <c r="K100">
        <v>21.9</v>
      </c>
      <c r="L100">
        <v>154</v>
      </c>
      <c r="M100">
        <v>63.6</v>
      </c>
      <c r="N100">
        <v>562</v>
      </c>
    </row>
    <row r="101" spans="1:14" x14ac:dyDescent="0.25">
      <c r="A101" t="str">
        <f>"2090012"</f>
        <v>2090012</v>
      </c>
      <c r="B101" t="s">
        <v>109</v>
      </c>
      <c r="C101">
        <v>263</v>
      </c>
      <c r="D101">
        <v>13</v>
      </c>
      <c r="E101">
        <v>4.9000000000000004</v>
      </c>
      <c r="F101">
        <v>59</v>
      </c>
      <c r="G101">
        <v>22.4</v>
      </c>
      <c r="H101">
        <v>135</v>
      </c>
      <c r="I101">
        <v>51.3</v>
      </c>
      <c r="J101">
        <v>56</v>
      </c>
      <c r="K101">
        <v>21.3</v>
      </c>
      <c r="L101">
        <v>191</v>
      </c>
      <c r="M101">
        <v>72.599999999999994</v>
      </c>
      <c r="N101">
        <v>573</v>
      </c>
    </row>
    <row r="102" spans="1:14" x14ac:dyDescent="0.25">
      <c r="A102" t="str">
        <f>"2100012"</f>
        <v>2100012</v>
      </c>
      <c r="B102" t="s">
        <v>110</v>
      </c>
      <c r="C102">
        <v>186</v>
      </c>
      <c r="D102">
        <v>9</v>
      </c>
      <c r="E102">
        <v>4.8</v>
      </c>
      <c r="F102">
        <v>64</v>
      </c>
      <c r="G102">
        <v>34.4</v>
      </c>
      <c r="H102">
        <v>88</v>
      </c>
      <c r="I102">
        <v>47.3</v>
      </c>
      <c r="J102">
        <v>25</v>
      </c>
      <c r="K102">
        <v>13.4</v>
      </c>
      <c r="L102">
        <v>113</v>
      </c>
      <c r="M102">
        <v>60.8</v>
      </c>
      <c r="N102">
        <v>550</v>
      </c>
    </row>
    <row r="103" spans="1:14" x14ac:dyDescent="0.25">
      <c r="A103" t="str">
        <f>"2110012"</f>
        <v>2110012</v>
      </c>
      <c r="B103" t="s">
        <v>111</v>
      </c>
      <c r="C103">
        <v>42</v>
      </c>
      <c r="D103" t="s">
        <v>14</v>
      </c>
      <c r="E103" t="s">
        <v>14</v>
      </c>
      <c r="F103">
        <v>24</v>
      </c>
      <c r="G103">
        <v>57.1</v>
      </c>
      <c r="H103">
        <v>10</v>
      </c>
      <c r="I103">
        <v>23.8</v>
      </c>
      <c r="J103" t="s">
        <v>14</v>
      </c>
      <c r="K103" t="s">
        <v>14</v>
      </c>
      <c r="L103" t="s">
        <v>14</v>
      </c>
      <c r="M103" t="s">
        <v>14</v>
      </c>
      <c r="N103">
        <v>493</v>
      </c>
    </row>
    <row r="104" spans="1:14" x14ac:dyDescent="0.25">
      <c r="A104" t="str">
        <f>"2120012"</f>
        <v>2120012</v>
      </c>
      <c r="B104" t="s">
        <v>112</v>
      </c>
      <c r="C104">
        <v>49</v>
      </c>
      <c r="D104" t="s">
        <v>14</v>
      </c>
      <c r="E104" t="s">
        <v>14</v>
      </c>
      <c r="F104">
        <v>16</v>
      </c>
      <c r="G104">
        <v>32.700000000000003</v>
      </c>
      <c r="H104">
        <v>20</v>
      </c>
      <c r="I104">
        <v>40.799999999999997</v>
      </c>
      <c r="J104" t="s">
        <v>14</v>
      </c>
      <c r="K104" t="s">
        <v>14</v>
      </c>
      <c r="L104" t="s">
        <v>14</v>
      </c>
      <c r="M104" t="s">
        <v>14</v>
      </c>
      <c r="N104">
        <v>542</v>
      </c>
    </row>
    <row r="105" spans="1:14" x14ac:dyDescent="0.25">
      <c r="A105" t="str">
        <f>"2130012"</f>
        <v>2130012</v>
      </c>
      <c r="B105" t="s">
        <v>113</v>
      </c>
      <c r="C105">
        <v>140</v>
      </c>
      <c r="D105">
        <v>15</v>
      </c>
      <c r="E105">
        <v>10.7</v>
      </c>
      <c r="F105">
        <v>53</v>
      </c>
      <c r="G105">
        <v>37.9</v>
      </c>
      <c r="H105">
        <v>57</v>
      </c>
      <c r="I105">
        <v>40.700000000000003</v>
      </c>
      <c r="J105">
        <v>15</v>
      </c>
      <c r="K105">
        <v>10.7</v>
      </c>
      <c r="L105">
        <v>72</v>
      </c>
      <c r="M105">
        <v>51.4</v>
      </c>
      <c r="N105">
        <v>528</v>
      </c>
    </row>
    <row r="106" spans="1:14" x14ac:dyDescent="0.25">
      <c r="A106" t="str">
        <f>"2140012"</f>
        <v>2140012</v>
      </c>
      <c r="B106" t="s">
        <v>114</v>
      </c>
      <c r="C106">
        <v>171</v>
      </c>
      <c r="D106">
        <v>14</v>
      </c>
      <c r="E106">
        <v>8.1999999999999993</v>
      </c>
      <c r="F106">
        <v>72</v>
      </c>
      <c r="G106">
        <v>42.1</v>
      </c>
      <c r="H106">
        <v>64</v>
      </c>
      <c r="I106">
        <v>37.4</v>
      </c>
      <c r="J106">
        <v>21</v>
      </c>
      <c r="K106">
        <v>12.3</v>
      </c>
      <c r="L106">
        <v>85</v>
      </c>
      <c r="M106">
        <v>49.7</v>
      </c>
      <c r="N106">
        <v>531</v>
      </c>
    </row>
    <row r="107" spans="1:14" x14ac:dyDescent="0.25">
      <c r="A107" t="str">
        <f>"2150012"</f>
        <v>2150012</v>
      </c>
      <c r="B107" t="s">
        <v>115</v>
      </c>
      <c r="C107">
        <v>307</v>
      </c>
      <c r="D107">
        <v>24</v>
      </c>
      <c r="E107">
        <v>7.8</v>
      </c>
      <c r="F107">
        <v>95</v>
      </c>
      <c r="G107">
        <v>30.9</v>
      </c>
      <c r="H107">
        <v>141</v>
      </c>
      <c r="I107">
        <v>45.9</v>
      </c>
      <c r="J107">
        <v>47</v>
      </c>
      <c r="K107">
        <v>15.3</v>
      </c>
      <c r="L107">
        <v>188</v>
      </c>
      <c r="M107">
        <v>61.2</v>
      </c>
      <c r="N107">
        <v>550</v>
      </c>
    </row>
    <row r="108" spans="1:14" x14ac:dyDescent="0.25">
      <c r="A108" t="str">
        <f>"2160012"</f>
        <v>2160012</v>
      </c>
      <c r="B108" t="s">
        <v>116</v>
      </c>
      <c r="C108">
        <v>164</v>
      </c>
      <c r="D108">
        <v>33</v>
      </c>
      <c r="E108">
        <v>20.100000000000001</v>
      </c>
      <c r="F108">
        <v>66</v>
      </c>
      <c r="G108">
        <v>40.200000000000003</v>
      </c>
      <c r="H108">
        <v>52</v>
      </c>
      <c r="I108">
        <v>31.7</v>
      </c>
      <c r="J108">
        <v>13</v>
      </c>
      <c r="K108">
        <v>7.9</v>
      </c>
      <c r="L108">
        <v>65</v>
      </c>
      <c r="M108">
        <v>39.6</v>
      </c>
      <c r="N108">
        <v>501</v>
      </c>
    </row>
    <row r="109" spans="1:14" x14ac:dyDescent="0.25">
      <c r="A109" t="str">
        <f>"2170012"</f>
        <v>2170012</v>
      </c>
      <c r="B109" t="s">
        <v>117</v>
      </c>
      <c r="C109">
        <v>146</v>
      </c>
      <c r="D109">
        <v>14</v>
      </c>
      <c r="E109">
        <v>9.6</v>
      </c>
      <c r="F109">
        <v>53</v>
      </c>
      <c r="G109">
        <v>36.299999999999997</v>
      </c>
      <c r="H109">
        <v>64</v>
      </c>
      <c r="I109">
        <v>43.8</v>
      </c>
      <c r="J109">
        <v>15</v>
      </c>
      <c r="K109">
        <v>10.3</v>
      </c>
      <c r="L109">
        <v>79</v>
      </c>
      <c r="M109">
        <v>54.1</v>
      </c>
      <c r="N109">
        <v>531</v>
      </c>
    </row>
    <row r="110" spans="1:14" x14ac:dyDescent="0.25">
      <c r="A110" t="str">
        <f>"2180012"</f>
        <v>2180012</v>
      </c>
      <c r="B110" t="s">
        <v>118</v>
      </c>
      <c r="C110">
        <v>119</v>
      </c>
      <c r="D110">
        <v>15</v>
      </c>
      <c r="E110">
        <v>12.6</v>
      </c>
      <c r="F110">
        <v>33</v>
      </c>
      <c r="G110">
        <v>27.7</v>
      </c>
      <c r="H110">
        <v>55</v>
      </c>
      <c r="I110">
        <v>46.2</v>
      </c>
      <c r="J110">
        <v>16</v>
      </c>
      <c r="K110">
        <v>13.4</v>
      </c>
      <c r="L110">
        <v>71</v>
      </c>
      <c r="M110">
        <v>59.7</v>
      </c>
      <c r="N110">
        <v>543</v>
      </c>
    </row>
    <row r="111" spans="1:14" x14ac:dyDescent="0.25">
      <c r="A111" t="str">
        <f>"2190012"</f>
        <v>2190012</v>
      </c>
      <c r="B111" t="s">
        <v>119</v>
      </c>
      <c r="C111">
        <v>268</v>
      </c>
      <c r="D111">
        <v>26</v>
      </c>
      <c r="E111">
        <v>9.6999999999999993</v>
      </c>
      <c r="F111">
        <v>98</v>
      </c>
      <c r="G111">
        <v>36.6</v>
      </c>
      <c r="H111">
        <v>98</v>
      </c>
      <c r="I111">
        <v>36.6</v>
      </c>
      <c r="J111">
        <v>46</v>
      </c>
      <c r="K111">
        <v>17.2</v>
      </c>
      <c r="L111">
        <v>144</v>
      </c>
      <c r="M111">
        <v>53.7</v>
      </c>
      <c r="N111">
        <v>545</v>
      </c>
    </row>
    <row r="112" spans="1:14" x14ac:dyDescent="0.25">
      <c r="A112" t="str">
        <f>"1180011"</f>
        <v>1180011</v>
      </c>
      <c r="B112" t="s">
        <v>120</v>
      </c>
      <c r="C112">
        <v>418</v>
      </c>
      <c r="D112">
        <v>9</v>
      </c>
      <c r="E112">
        <v>2.2000000000000002</v>
      </c>
      <c r="F112">
        <v>73</v>
      </c>
      <c r="G112">
        <v>17.5</v>
      </c>
      <c r="H112">
        <v>194</v>
      </c>
      <c r="I112">
        <v>46.4</v>
      </c>
      <c r="J112">
        <v>142</v>
      </c>
      <c r="K112">
        <v>34</v>
      </c>
      <c r="L112">
        <v>336</v>
      </c>
      <c r="M112">
        <v>80.400000000000006</v>
      </c>
      <c r="N112">
        <v>604</v>
      </c>
    </row>
    <row r="113" spans="1:14" x14ac:dyDescent="0.25">
      <c r="A113" t="str">
        <f>"1190011"</f>
        <v>1190011</v>
      </c>
      <c r="B113" t="s">
        <v>121</v>
      </c>
      <c r="C113">
        <v>171</v>
      </c>
      <c r="D113">
        <v>20</v>
      </c>
      <c r="E113">
        <v>11.7</v>
      </c>
      <c r="F113">
        <v>59</v>
      </c>
      <c r="G113">
        <v>34.5</v>
      </c>
      <c r="H113">
        <v>67</v>
      </c>
      <c r="I113">
        <v>39.200000000000003</v>
      </c>
      <c r="J113">
        <v>25</v>
      </c>
      <c r="K113">
        <v>14.6</v>
      </c>
      <c r="L113">
        <v>92</v>
      </c>
      <c r="M113">
        <v>53.8</v>
      </c>
      <c r="N113">
        <v>532</v>
      </c>
    </row>
    <row r="114" spans="1:14" x14ac:dyDescent="0.25">
      <c r="A114" t="str">
        <f>"1210011"</f>
        <v>1210011</v>
      </c>
      <c r="B114" t="s">
        <v>122</v>
      </c>
      <c r="C114" t="s">
        <v>14</v>
      </c>
      <c r="D114" t="s">
        <v>14</v>
      </c>
      <c r="E114" t="s">
        <v>14</v>
      </c>
      <c r="F114" t="s">
        <v>14</v>
      </c>
      <c r="G114" t="s">
        <v>14</v>
      </c>
      <c r="H114" t="s">
        <v>14</v>
      </c>
      <c r="I114" t="s">
        <v>14</v>
      </c>
      <c r="J114" t="s">
        <v>14</v>
      </c>
      <c r="K114" t="s">
        <v>14</v>
      </c>
      <c r="L114" t="s">
        <v>14</v>
      </c>
      <c r="M114" t="s">
        <v>14</v>
      </c>
      <c r="N114" t="s">
        <v>14</v>
      </c>
    </row>
    <row r="115" spans="1:14" x14ac:dyDescent="0.25">
      <c r="A115" t="str">
        <f>"1240011"</f>
        <v>1240011</v>
      </c>
      <c r="B115" t="s">
        <v>123</v>
      </c>
      <c r="C115">
        <v>151</v>
      </c>
      <c r="D115">
        <v>30</v>
      </c>
      <c r="E115">
        <v>19.899999999999999</v>
      </c>
      <c r="F115">
        <v>66</v>
      </c>
      <c r="G115">
        <v>43.7</v>
      </c>
      <c r="H115">
        <v>44</v>
      </c>
      <c r="I115">
        <v>29.1</v>
      </c>
      <c r="J115">
        <v>11</v>
      </c>
      <c r="K115">
        <v>7.3</v>
      </c>
      <c r="L115">
        <v>55</v>
      </c>
      <c r="M115">
        <v>36.4</v>
      </c>
      <c r="N115">
        <v>496</v>
      </c>
    </row>
    <row r="116" spans="1:14" x14ac:dyDescent="0.25">
      <c r="A116" t="str">
        <f>"1260011"</f>
        <v>1260011</v>
      </c>
      <c r="B116" t="s">
        <v>124</v>
      </c>
      <c r="C116">
        <v>371</v>
      </c>
      <c r="D116">
        <v>52</v>
      </c>
      <c r="E116">
        <v>14</v>
      </c>
      <c r="F116">
        <v>119</v>
      </c>
      <c r="G116">
        <v>32.1</v>
      </c>
      <c r="H116">
        <v>164</v>
      </c>
      <c r="I116">
        <v>44.2</v>
      </c>
      <c r="J116">
        <v>36</v>
      </c>
      <c r="K116">
        <v>9.6999999999999993</v>
      </c>
      <c r="L116">
        <v>200</v>
      </c>
      <c r="M116">
        <v>53.9</v>
      </c>
      <c r="N116">
        <v>524</v>
      </c>
    </row>
    <row r="117" spans="1:14" x14ac:dyDescent="0.25">
      <c r="A117" t="str">
        <f>"1280011"</f>
        <v>1280011</v>
      </c>
      <c r="B117" t="s">
        <v>125</v>
      </c>
      <c r="C117">
        <v>361</v>
      </c>
      <c r="D117">
        <v>22</v>
      </c>
      <c r="E117">
        <v>6.1</v>
      </c>
      <c r="F117">
        <v>77</v>
      </c>
      <c r="G117">
        <v>21.3</v>
      </c>
      <c r="H117">
        <v>148</v>
      </c>
      <c r="I117">
        <v>41</v>
      </c>
      <c r="J117">
        <v>114</v>
      </c>
      <c r="K117">
        <v>31.6</v>
      </c>
      <c r="L117">
        <v>262</v>
      </c>
      <c r="M117">
        <v>72.599999999999994</v>
      </c>
      <c r="N117">
        <v>588</v>
      </c>
    </row>
    <row r="118" spans="1:14" x14ac:dyDescent="0.25">
      <c r="A118" t="str">
        <f>"1290011"</f>
        <v>1290011</v>
      </c>
      <c r="B118" t="s">
        <v>126</v>
      </c>
      <c r="C118">
        <v>103</v>
      </c>
      <c r="D118">
        <v>12</v>
      </c>
      <c r="E118">
        <v>11.7</v>
      </c>
      <c r="F118">
        <v>38</v>
      </c>
      <c r="G118">
        <v>36.9</v>
      </c>
      <c r="H118">
        <v>41</v>
      </c>
      <c r="I118">
        <v>39.799999999999997</v>
      </c>
      <c r="J118">
        <v>12</v>
      </c>
      <c r="K118">
        <v>11.7</v>
      </c>
      <c r="L118">
        <v>53</v>
      </c>
      <c r="M118">
        <v>51.5</v>
      </c>
      <c r="N118">
        <v>537</v>
      </c>
    </row>
    <row r="119" spans="1:14" x14ac:dyDescent="0.25">
      <c r="A119" t="str">
        <f>"1320011"</f>
        <v>1320011</v>
      </c>
      <c r="B119" t="s">
        <v>127</v>
      </c>
      <c r="C119">
        <v>326</v>
      </c>
      <c r="D119">
        <v>32</v>
      </c>
      <c r="E119">
        <v>9.8000000000000007</v>
      </c>
      <c r="F119">
        <v>99</v>
      </c>
      <c r="G119">
        <v>30.4</v>
      </c>
      <c r="H119">
        <v>138</v>
      </c>
      <c r="I119">
        <v>42.3</v>
      </c>
      <c r="J119">
        <v>57</v>
      </c>
      <c r="K119">
        <v>17.5</v>
      </c>
      <c r="L119">
        <v>195</v>
      </c>
      <c r="M119">
        <v>59.8</v>
      </c>
      <c r="N119">
        <v>550</v>
      </c>
    </row>
    <row r="120" spans="1:14" x14ac:dyDescent="0.25">
      <c r="A120" t="str">
        <f>"1310011"</f>
        <v>1310011</v>
      </c>
      <c r="B120" t="s">
        <v>128</v>
      </c>
      <c r="C120">
        <v>470</v>
      </c>
      <c r="D120">
        <v>41</v>
      </c>
      <c r="E120">
        <v>8.6999999999999993</v>
      </c>
      <c r="F120">
        <v>189</v>
      </c>
      <c r="G120">
        <v>40.200000000000003</v>
      </c>
      <c r="H120">
        <v>180</v>
      </c>
      <c r="I120">
        <v>38.299999999999997</v>
      </c>
      <c r="J120">
        <v>60</v>
      </c>
      <c r="K120">
        <v>12.8</v>
      </c>
      <c r="L120">
        <v>240</v>
      </c>
      <c r="M120">
        <v>51.1</v>
      </c>
      <c r="N120">
        <v>536</v>
      </c>
    </row>
    <row r="121" spans="1:14" x14ac:dyDescent="0.25">
      <c r="A121" t="str">
        <f>"1340011"</f>
        <v>1340011</v>
      </c>
      <c r="B121" t="s">
        <v>129</v>
      </c>
      <c r="C121">
        <v>101</v>
      </c>
      <c r="D121">
        <v>13</v>
      </c>
      <c r="E121">
        <v>12.9</v>
      </c>
      <c r="F121">
        <v>40</v>
      </c>
      <c r="G121">
        <v>39.6</v>
      </c>
      <c r="H121">
        <v>37</v>
      </c>
      <c r="I121">
        <v>36.6</v>
      </c>
      <c r="J121">
        <v>11</v>
      </c>
      <c r="K121">
        <v>10.9</v>
      </c>
      <c r="L121">
        <v>48</v>
      </c>
      <c r="M121">
        <v>47.5</v>
      </c>
      <c r="N121">
        <v>526</v>
      </c>
    </row>
    <row r="122" spans="1:14" x14ac:dyDescent="0.25">
      <c r="A122" t="str">
        <f>"2820013"</f>
        <v>2820013</v>
      </c>
      <c r="B122" t="s">
        <v>130</v>
      </c>
      <c r="C122">
        <v>25</v>
      </c>
      <c r="D122">
        <v>19</v>
      </c>
      <c r="E122">
        <v>76</v>
      </c>
      <c r="F122">
        <v>6</v>
      </c>
      <c r="G122">
        <v>24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370</v>
      </c>
    </row>
    <row r="123" spans="1:14" x14ac:dyDescent="0.25">
      <c r="A123" t="str">
        <f>"1350011"</f>
        <v>1350011</v>
      </c>
      <c r="B123" t="s">
        <v>131</v>
      </c>
      <c r="C123">
        <v>1094</v>
      </c>
      <c r="D123">
        <v>327</v>
      </c>
      <c r="E123">
        <v>29.9</v>
      </c>
      <c r="F123">
        <v>414</v>
      </c>
      <c r="G123">
        <v>37.799999999999997</v>
      </c>
      <c r="H123">
        <v>242</v>
      </c>
      <c r="I123">
        <v>22.1</v>
      </c>
      <c r="J123">
        <v>111</v>
      </c>
      <c r="K123">
        <v>10.1</v>
      </c>
      <c r="L123">
        <v>353</v>
      </c>
      <c r="M123">
        <v>32.299999999999997</v>
      </c>
      <c r="N123">
        <v>484</v>
      </c>
    </row>
    <row r="124" spans="1:14" x14ac:dyDescent="0.25">
      <c r="A124" t="str">
        <f>"1370011"</f>
        <v>1370011</v>
      </c>
      <c r="B124" t="s">
        <v>132</v>
      </c>
      <c r="C124">
        <v>168</v>
      </c>
      <c r="D124">
        <v>22</v>
      </c>
      <c r="E124">
        <v>13.1</v>
      </c>
      <c r="F124">
        <v>68</v>
      </c>
      <c r="G124">
        <v>40.5</v>
      </c>
      <c r="H124">
        <v>50</v>
      </c>
      <c r="I124">
        <v>29.8</v>
      </c>
      <c r="J124">
        <v>28</v>
      </c>
      <c r="K124">
        <v>16.7</v>
      </c>
      <c r="L124">
        <v>78</v>
      </c>
      <c r="M124">
        <v>46.4</v>
      </c>
      <c r="N124">
        <v>529</v>
      </c>
    </row>
    <row r="125" spans="1:14" x14ac:dyDescent="0.25">
      <c r="A125" t="str">
        <f>"1380011"</f>
        <v>1380011</v>
      </c>
      <c r="B125" t="s">
        <v>133</v>
      </c>
      <c r="C125">
        <v>464</v>
      </c>
      <c r="D125">
        <v>135</v>
      </c>
      <c r="E125">
        <v>29.1</v>
      </c>
      <c r="F125">
        <v>199</v>
      </c>
      <c r="G125">
        <v>42.9</v>
      </c>
      <c r="H125">
        <v>104</v>
      </c>
      <c r="I125">
        <v>22.4</v>
      </c>
      <c r="J125">
        <v>26</v>
      </c>
      <c r="K125">
        <v>5.6</v>
      </c>
      <c r="L125">
        <v>130</v>
      </c>
      <c r="M125">
        <v>28</v>
      </c>
      <c r="N125">
        <v>475</v>
      </c>
    </row>
    <row r="126" spans="1:14" x14ac:dyDescent="0.25">
      <c r="A126" t="str">
        <f>"1390011"</f>
        <v>1390011</v>
      </c>
      <c r="B126" t="s">
        <v>134</v>
      </c>
      <c r="C126">
        <v>180</v>
      </c>
      <c r="D126">
        <v>18</v>
      </c>
      <c r="E126">
        <v>10</v>
      </c>
      <c r="F126">
        <v>64</v>
      </c>
      <c r="G126">
        <v>35.6</v>
      </c>
      <c r="H126">
        <v>77</v>
      </c>
      <c r="I126">
        <v>42.8</v>
      </c>
      <c r="J126">
        <v>21</v>
      </c>
      <c r="K126">
        <v>11.7</v>
      </c>
      <c r="L126">
        <v>98</v>
      </c>
      <c r="M126">
        <v>54.4</v>
      </c>
      <c r="N126">
        <v>534</v>
      </c>
    </row>
    <row r="127" spans="1:14" x14ac:dyDescent="0.25">
      <c r="A127" t="str">
        <f>"2690013"</f>
        <v>2690013</v>
      </c>
      <c r="B127" t="s">
        <v>135</v>
      </c>
      <c r="C127">
        <v>40</v>
      </c>
      <c r="D127" t="s">
        <v>14</v>
      </c>
      <c r="E127" t="s">
        <v>14</v>
      </c>
      <c r="F127">
        <v>21</v>
      </c>
      <c r="G127">
        <v>52.5</v>
      </c>
      <c r="H127" t="s">
        <v>14</v>
      </c>
      <c r="I127" t="s">
        <v>14</v>
      </c>
      <c r="J127">
        <v>0</v>
      </c>
      <c r="K127">
        <v>0</v>
      </c>
      <c r="L127" t="s">
        <v>14</v>
      </c>
      <c r="M127" t="s">
        <v>14</v>
      </c>
      <c r="N127">
        <v>431</v>
      </c>
    </row>
    <row r="128" spans="1:14" x14ac:dyDescent="0.25">
      <c r="A128" t="str">
        <f>"9020022"</f>
        <v>9020022</v>
      </c>
      <c r="B128" t="s">
        <v>136</v>
      </c>
      <c r="C128">
        <v>101</v>
      </c>
      <c r="D128">
        <v>28</v>
      </c>
      <c r="E128">
        <v>27.7</v>
      </c>
      <c r="F128">
        <v>36</v>
      </c>
      <c r="G128">
        <v>35.6</v>
      </c>
      <c r="H128">
        <v>24</v>
      </c>
      <c r="I128">
        <v>23.8</v>
      </c>
      <c r="J128">
        <v>13</v>
      </c>
      <c r="K128">
        <v>12.9</v>
      </c>
      <c r="L128">
        <v>37</v>
      </c>
      <c r="M128">
        <v>36.6</v>
      </c>
      <c r="N128">
        <v>499</v>
      </c>
    </row>
    <row r="129" spans="1:14" x14ac:dyDescent="0.25">
      <c r="A129" t="str">
        <f>"1400011"</f>
        <v>1400011</v>
      </c>
      <c r="B129" t="s">
        <v>137</v>
      </c>
      <c r="C129">
        <v>62</v>
      </c>
      <c r="D129" t="s">
        <v>14</v>
      </c>
      <c r="E129" t="s">
        <v>14</v>
      </c>
      <c r="F129">
        <v>32</v>
      </c>
      <c r="G129">
        <v>51.6</v>
      </c>
      <c r="H129">
        <v>17</v>
      </c>
      <c r="I129">
        <v>27.4</v>
      </c>
      <c r="J129" t="s">
        <v>14</v>
      </c>
      <c r="K129" t="s">
        <v>14</v>
      </c>
      <c r="L129" t="s">
        <v>14</v>
      </c>
      <c r="M129" t="s">
        <v>14</v>
      </c>
      <c r="N129">
        <v>478</v>
      </c>
    </row>
    <row r="130" spans="1:14" x14ac:dyDescent="0.25">
      <c r="A130" t="str">
        <f>"1410011"</f>
        <v>1410011</v>
      </c>
      <c r="B130" t="s">
        <v>138</v>
      </c>
      <c r="C130">
        <v>44</v>
      </c>
      <c r="D130">
        <v>15</v>
      </c>
      <c r="E130">
        <v>34.1</v>
      </c>
      <c r="F130">
        <v>17</v>
      </c>
      <c r="G130">
        <v>38.6</v>
      </c>
      <c r="H130">
        <v>12</v>
      </c>
      <c r="I130">
        <v>27.3</v>
      </c>
      <c r="J130">
        <v>0</v>
      </c>
      <c r="K130">
        <v>0</v>
      </c>
      <c r="L130">
        <v>12</v>
      </c>
      <c r="M130">
        <v>27.3</v>
      </c>
      <c r="N130">
        <v>471</v>
      </c>
    </row>
    <row r="131" spans="1:14" x14ac:dyDescent="0.25">
      <c r="A131" t="str">
        <f>"1420011"</f>
        <v>1420011</v>
      </c>
      <c r="B131" t="s">
        <v>139</v>
      </c>
      <c r="C131">
        <v>201</v>
      </c>
      <c r="D131">
        <v>12</v>
      </c>
      <c r="E131">
        <v>6</v>
      </c>
      <c r="F131">
        <v>51</v>
      </c>
      <c r="G131">
        <v>25.4</v>
      </c>
      <c r="H131">
        <v>93</v>
      </c>
      <c r="I131">
        <v>46.3</v>
      </c>
      <c r="J131">
        <v>45</v>
      </c>
      <c r="K131">
        <v>22.4</v>
      </c>
      <c r="L131">
        <v>138</v>
      </c>
      <c r="M131">
        <v>68.7</v>
      </c>
      <c r="N131">
        <v>569</v>
      </c>
    </row>
    <row r="132" spans="1:14" x14ac:dyDescent="0.25">
      <c r="A132" t="str">
        <f>"1430011"</f>
        <v>1430011</v>
      </c>
      <c r="B132" t="s">
        <v>140</v>
      </c>
      <c r="C132">
        <v>197</v>
      </c>
      <c r="D132">
        <v>57</v>
      </c>
      <c r="E132">
        <v>28.9</v>
      </c>
      <c r="F132">
        <v>91</v>
      </c>
      <c r="G132">
        <v>46.2</v>
      </c>
      <c r="H132">
        <v>41</v>
      </c>
      <c r="I132">
        <v>20.8</v>
      </c>
      <c r="J132">
        <v>8</v>
      </c>
      <c r="K132">
        <v>4.0999999999999996</v>
      </c>
      <c r="L132">
        <v>49</v>
      </c>
      <c r="M132">
        <v>24.9</v>
      </c>
      <c r="N132">
        <v>466</v>
      </c>
    </row>
    <row r="133" spans="1:14" x14ac:dyDescent="0.25">
      <c r="A133" t="str">
        <f>"1440011"</f>
        <v>1440011</v>
      </c>
      <c r="B133" t="s">
        <v>141</v>
      </c>
      <c r="C133">
        <v>495</v>
      </c>
      <c r="D133">
        <v>40</v>
      </c>
      <c r="E133">
        <v>8.1</v>
      </c>
      <c r="F133">
        <v>166</v>
      </c>
      <c r="G133">
        <v>33.5</v>
      </c>
      <c r="H133">
        <v>182</v>
      </c>
      <c r="I133">
        <v>36.799999999999997</v>
      </c>
      <c r="J133">
        <v>107</v>
      </c>
      <c r="K133">
        <v>21.6</v>
      </c>
      <c r="L133">
        <v>289</v>
      </c>
      <c r="M133">
        <v>58.4</v>
      </c>
      <c r="N133">
        <v>557</v>
      </c>
    </row>
    <row r="134" spans="1:14" x14ac:dyDescent="0.25">
      <c r="A134" t="str">
        <f>"3470015"</f>
        <v>3470015</v>
      </c>
      <c r="B134" t="s">
        <v>142</v>
      </c>
      <c r="C134">
        <v>8</v>
      </c>
      <c r="D134" t="s">
        <v>14</v>
      </c>
      <c r="E134" t="s">
        <v>14</v>
      </c>
      <c r="F134" t="s">
        <v>14</v>
      </c>
      <c r="G134" t="s">
        <v>14</v>
      </c>
      <c r="H134" t="s">
        <v>14</v>
      </c>
      <c r="I134" t="s">
        <v>14</v>
      </c>
      <c r="J134" t="s">
        <v>14</v>
      </c>
      <c r="K134" t="s">
        <v>14</v>
      </c>
      <c r="L134" t="s">
        <v>14</v>
      </c>
      <c r="M134" t="s">
        <v>14</v>
      </c>
      <c r="N134" t="s">
        <v>14</v>
      </c>
    </row>
    <row r="135" spans="1:14" x14ac:dyDescent="0.25">
      <c r="A135" t="str">
        <f>"1460011"</f>
        <v>1460011</v>
      </c>
      <c r="B135" t="s">
        <v>143</v>
      </c>
      <c r="C135">
        <v>192</v>
      </c>
      <c r="D135">
        <v>41</v>
      </c>
      <c r="E135">
        <v>21.4</v>
      </c>
      <c r="F135">
        <v>78</v>
      </c>
      <c r="G135">
        <v>40.6</v>
      </c>
      <c r="H135">
        <v>64</v>
      </c>
      <c r="I135">
        <v>33.299999999999997</v>
      </c>
      <c r="J135">
        <v>9</v>
      </c>
      <c r="K135">
        <v>4.7</v>
      </c>
      <c r="L135">
        <v>73</v>
      </c>
      <c r="M135">
        <v>38</v>
      </c>
      <c r="N135">
        <v>493</v>
      </c>
    </row>
    <row r="136" spans="1:14" x14ac:dyDescent="0.25">
      <c r="A136" t="str">
        <f>"1480011"</f>
        <v>1480011</v>
      </c>
      <c r="B136" t="s">
        <v>144</v>
      </c>
      <c r="C136">
        <v>460</v>
      </c>
      <c r="D136">
        <v>82</v>
      </c>
      <c r="E136">
        <v>17.8</v>
      </c>
      <c r="F136">
        <v>225</v>
      </c>
      <c r="G136">
        <v>48.9</v>
      </c>
      <c r="H136">
        <v>135</v>
      </c>
      <c r="I136">
        <v>29.3</v>
      </c>
      <c r="J136">
        <v>18</v>
      </c>
      <c r="K136">
        <v>3.9</v>
      </c>
      <c r="L136">
        <v>153</v>
      </c>
      <c r="M136">
        <v>33.299999999999997</v>
      </c>
      <c r="N136">
        <v>492</v>
      </c>
    </row>
    <row r="137" spans="1:14" x14ac:dyDescent="0.25">
      <c r="A137" t="str">
        <f>"1510011"</f>
        <v>1510011</v>
      </c>
      <c r="B137" t="s">
        <v>145</v>
      </c>
      <c r="C137">
        <v>1049</v>
      </c>
      <c r="D137">
        <v>554</v>
      </c>
      <c r="E137">
        <v>52.8</v>
      </c>
      <c r="F137">
        <v>397</v>
      </c>
      <c r="G137">
        <v>37.799999999999997</v>
      </c>
      <c r="H137">
        <v>89</v>
      </c>
      <c r="I137">
        <v>8.5</v>
      </c>
      <c r="J137">
        <v>9</v>
      </c>
      <c r="K137">
        <v>0.9</v>
      </c>
      <c r="L137">
        <v>98</v>
      </c>
      <c r="M137">
        <v>9.3000000000000007</v>
      </c>
      <c r="N137">
        <v>418</v>
      </c>
    </row>
    <row r="138" spans="1:14" x14ac:dyDescent="0.25">
      <c r="A138" t="str">
        <f>"1520011"</f>
        <v>1520011</v>
      </c>
      <c r="B138" t="s">
        <v>146</v>
      </c>
      <c r="C138">
        <v>203</v>
      </c>
      <c r="D138">
        <v>32</v>
      </c>
      <c r="E138">
        <v>15.8</v>
      </c>
      <c r="F138">
        <v>86</v>
      </c>
      <c r="G138">
        <v>42.4</v>
      </c>
      <c r="H138">
        <v>60</v>
      </c>
      <c r="I138">
        <v>29.6</v>
      </c>
      <c r="J138">
        <v>25</v>
      </c>
      <c r="K138">
        <v>12.3</v>
      </c>
      <c r="L138">
        <v>85</v>
      </c>
      <c r="M138">
        <v>41.9</v>
      </c>
      <c r="N138">
        <v>513</v>
      </c>
    </row>
    <row r="139" spans="1:14" x14ac:dyDescent="0.25">
      <c r="A139" t="str">
        <f>"1530011"</f>
        <v>1530011</v>
      </c>
      <c r="B139" t="s">
        <v>147</v>
      </c>
      <c r="C139">
        <v>199</v>
      </c>
      <c r="D139">
        <v>40</v>
      </c>
      <c r="E139">
        <v>20.100000000000001</v>
      </c>
      <c r="F139">
        <v>103</v>
      </c>
      <c r="G139">
        <v>51.8</v>
      </c>
      <c r="H139">
        <v>45</v>
      </c>
      <c r="I139">
        <v>22.6</v>
      </c>
      <c r="J139">
        <v>11</v>
      </c>
      <c r="K139">
        <v>5.5</v>
      </c>
      <c r="L139">
        <v>56</v>
      </c>
      <c r="M139">
        <v>28.1</v>
      </c>
      <c r="N139">
        <v>485</v>
      </c>
    </row>
    <row r="140" spans="1:14" x14ac:dyDescent="0.25">
      <c r="A140" t="str">
        <f>"1550011"</f>
        <v>1550011</v>
      </c>
      <c r="B140" t="s">
        <v>148</v>
      </c>
      <c r="C140">
        <v>751</v>
      </c>
      <c r="D140">
        <v>108</v>
      </c>
      <c r="E140">
        <v>14.4</v>
      </c>
      <c r="F140">
        <v>221</v>
      </c>
      <c r="G140">
        <v>29.4</v>
      </c>
      <c r="H140">
        <v>261</v>
      </c>
      <c r="I140">
        <v>34.799999999999997</v>
      </c>
      <c r="J140">
        <v>161</v>
      </c>
      <c r="K140">
        <v>21.4</v>
      </c>
      <c r="L140">
        <v>422</v>
      </c>
      <c r="M140">
        <v>56.2</v>
      </c>
      <c r="N140">
        <v>545</v>
      </c>
    </row>
    <row r="141" spans="1:14" x14ac:dyDescent="0.25">
      <c r="A141" t="str">
        <f>"1560011"</f>
        <v>1560011</v>
      </c>
      <c r="B141" t="s">
        <v>149</v>
      </c>
      <c r="C141">
        <v>304</v>
      </c>
      <c r="D141">
        <v>104</v>
      </c>
      <c r="E141">
        <v>34.200000000000003</v>
      </c>
      <c r="F141">
        <v>149</v>
      </c>
      <c r="G141">
        <v>49</v>
      </c>
      <c r="H141">
        <v>45</v>
      </c>
      <c r="I141">
        <v>14.8</v>
      </c>
      <c r="J141">
        <v>6</v>
      </c>
      <c r="K141">
        <v>2</v>
      </c>
      <c r="L141">
        <v>51</v>
      </c>
      <c r="M141">
        <v>16.8</v>
      </c>
      <c r="N141">
        <v>453</v>
      </c>
    </row>
    <row r="142" spans="1:14" x14ac:dyDescent="0.25">
      <c r="A142" t="str">
        <f>"1540011"</f>
        <v>1540011</v>
      </c>
      <c r="B142" t="s">
        <v>150</v>
      </c>
      <c r="C142">
        <v>75</v>
      </c>
      <c r="D142" t="s">
        <v>14</v>
      </c>
      <c r="E142" t="s">
        <v>14</v>
      </c>
      <c r="F142">
        <v>35</v>
      </c>
      <c r="G142">
        <v>46.7</v>
      </c>
      <c r="H142">
        <v>24</v>
      </c>
      <c r="I142">
        <v>32</v>
      </c>
      <c r="J142" t="s">
        <v>14</v>
      </c>
      <c r="K142" t="s">
        <v>14</v>
      </c>
      <c r="L142" t="s">
        <v>14</v>
      </c>
      <c r="M142" t="s">
        <v>14</v>
      </c>
      <c r="N142">
        <v>489</v>
      </c>
    </row>
    <row r="143" spans="1:14" x14ac:dyDescent="0.25">
      <c r="A143" t="str">
        <f>"1570011"</f>
        <v>1570011</v>
      </c>
      <c r="B143" t="s">
        <v>151</v>
      </c>
      <c r="C143">
        <v>197</v>
      </c>
      <c r="D143">
        <v>25</v>
      </c>
      <c r="E143">
        <v>12.7</v>
      </c>
      <c r="F143">
        <v>32</v>
      </c>
      <c r="G143">
        <v>16.2</v>
      </c>
      <c r="H143">
        <v>69</v>
      </c>
      <c r="I143">
        <v>35</v>
      </c>
      <c r="J143">
        <v>71</v>
      </c>
      <c r="K143">
        <v>36</v>
      </c>
      <c r="L143">
        <v>140</v>
      </c>
      <c r="M143">
        <v>71.099999999999994</v>
      </c>
      <c r="N143">
        <v>582</v>
      </c>
    </row>
    <row r="144" spans="1:14" x14ac:dyDescent="0.25">
      <c r="A144" t="str">
        <f>"1580011"</f>
        <v>1580011</v>
      </c>
      <c r="B144" t="s">
        <v>152</v>
      </c>
      <c r="C144">
        <v>433</v>
      </c>
      <c r="D144">
        <v>32</v>
      </c>
      <c r="E144">
        <v>7.4</v>
      </c>
      <c r="F144">
        <v>74</v>
      </c>
      <c r="G144">
        <v>17.100000000000001</v>
      </c>
      <c r="H144">
        <v>163</v>
      </c>
      <c r="I144">
        <v>37.6</v>
      </c>
      <c r="J144">
        <v>164</v>
      </c>
      <c r="K144">
        <v>37.9</v>
      </c>
      <c r="L144">
        <v>327</v>
      </c>
      <c r="M144">
        <v>75.5</v>
      </c>
      <c r="N144">
        <v>599</v>
      </c>
    </row>
    <row r="145" spans="1:14" x14ac:dyDescent="0.25">
      <c r="A145" t="str">
        <f>"1590011"</f>
        <v>1590011</v>
      </c>
      <c r="B145" t="s">
        <v>153</v>
      </c>
      <c r="C145">
        <v>252</v>
      </c>
      <c r="D145">
        <v>41</v>
      </c>
      <c r="E145">
        <v>16.3</v>
      </c>
      <c r="F145">
        <v>92</v>
      </c>
      <c r="G145">
        <v>36.5</v>
      </c>
      <c r="H145">
        <v>95</v>
      </c>
      <c r="I145">
        <v>37.700000000000003</v>
      </c>
      <c r="J145">
        <v>24</v>
      </c>
      <c r="K145">
        <v>9.5</v>
      </c>
      <c r="L145">
        <v>119</v>
      </c>
      <c r="M145">
        <v>47.2</v>
      </c>
      <c r="N145">
        <v>518</v>
      </c>
    </row>
    <row r="146" spans="1:14" x14ac:dyDescent="0.25">
      <c r="A146" t="str">
        <f>"1610011"</f>
        <v>1610011</v>
      </c>
      <c r="B146" t="s">
        <v>154</v>
      </c>
      <c r="C146">
        <v>327</v>
      </c>
      <c r="D146">
        <v>12</v>
      </c>
      <c r="E146">
        <v>3.7</v>
      </c>
      <c r="F146">
        <v>66</v>
      </c>
      <c r="G146">
        <v>20.2</v>
      </c>
      <c r="H146">
        <v>135</v>
      </c>
      <c r="I146">
        <v>41.3</v>
      </c>
      <c r="J146">
        <v>114</v>
      </c>
      <c r="K146">
        <v>34.9</v>
      </c>
      <c r="L146">
        <v>249</v>
      </c>
      <c r="M146">
        <v>76.099999999999994</v>
      </c>
      <c r="N146">
        <v>596</v>
      </c>
    </row>
    <row r="147" spans="1:14" x14ac:dyDescent="0.25">
      <c r="A147" t="str">
        <f>"1630011"</f>
        <v>1630011</v>
      </c>
      <c r="B147" t="s">
        <v>155</v>
      </c>
      <c r="C147">
        <v>103</v>
      </c>
      <c r="D147">
        <v>64</v>
      </c>
      <c r="E147">
        <v>62.1</v>
      </c>
      <c r="F147">
        <v>28</v>
      </c>
      <c r="G147">
        <v>27.2</v>
      </c>
      <c r="H147">
        <v>11</v>
      </c>
      <c r="I147">
        <v>10.7</v>
      </c>
      <c r="J147">
        <v>0</v>
      </c>
      <c r="K147">
        <v>0</v>
      </c>
      <c r="L147">
        <v>11</v>
      </c>
      <c r="M147">
        <v>10.7</v>
      </c>
      <c r="N147">
        <v>409</v>
      </c>
    </row>
    <row r="148" spans="1:14" x14ac:dyDescent="0.25">
      <c r="A148" t="str">
        <f>"1650011"</f>
        <v>1650011</v>
      </c>
      <c r="B148" t="s">
        <v>156</v>
      </c>
      <c r="C148">
        <v>89</v>
      </c>
      <c r="D148" t="s">
        <v>14</v>
      </c>
      <c r="E148" t="s">
        <v>14</v>
      </c>
      <c r="F148">
        <v>41</v>
      </c>
      <c r="G148">
        <v>46.1</v>
      </c>
      <c r="H148">
        <v>25</v>
      </c>
      <c r="I148">
        <v>28.1</v>
      </c>
      <c r="J148" t="s">
        <v>14</v>
      </c>
      <c r="K148" t="s">
        <v>14</v>
      </c>
      <c r="L148" t="s">
        <v>14</v>
      </c>
      <c r="M148" t="s">
        <v>14</v>
      </c>
      <c r="N148">
        <v>474</v>
      </c>
    </row>
    <row r="149" spans="1:14" x14ac:dyDescent="0.25">
      <c r="A149" t="str">
        <f>"1640011"</f>
        <v>1640011</v>
      </c>
      <c r="B149" t="s">
        <v>157</v>
      </c>
      <c r="C149">
        <v>262</v>
      </c>
      <c r="D149">
        <v>66</v>
      </c>
      <c r="E149">
        <v>25.2</v>
      </c>
      <c r="F149">
        <v>122</v>
      </c>
      <c r="G149">
        <v>46.6</v>
      </c>
      <c r="H149">
        <v>54</v>
      </c>
      <c r="I149">
        <v>20.6</v>
      </c>
      <c r="J149">
        <v>20</v>
      </c>
      <c r="K149">
        <v>7.6</v>
      </c>
      <c r="L149">
        <v>74</v>
      </c>
      <c r="M149">
        <v>28.2</v>
      </c>
      <c r="N149">
        <v>482</v>
      </c>
    </row>
    <row r="150" spans="1:14" x14ac:dyDescent="0.25">
      <c r="A150" t="str">
        <f>"1660011"</f>
        <v>1660011</v>
      </c>
      <c r="B150" t="s">
        <v>158</v>
      </c>
      <c r="C150">
        <v>190</v>
      </c>
      <c r="D150">
        <v>32</v>
      </c>
      <c r="E150">
        <v>16.8</v>
      </c>
      <c r="F150">
        <v>73</v>
      </c>
      <c r="G150">
        <v>38.4</v>
      </c>
      <c r="H150">
        <v>62</v>
      </c>
      <c r="I150">
        <v>32.6</v>
      </c>
      <c r="J150">
        <v>23</v>
      </c>
      <c r="K150">
        <v>12.1</v>
      </c>
      <c r="L150">
        <v>85</v>
      </c>
      <c r="M150">
        <v>44.7</v>
      </c>
      <c r="N150">
        <v>515</v>
      </c>
    </row>
    <row r="151" spans="1:14" x14ac:dyDescent="0.25">
      <c r="A151" t="str">
        <f>"9030022"</f>
        <v>9030022</v>
      </c>
      <c r="B151" t="s">
        <v>159</v>
      </c>
      <c r="C151">
        <v>258</v>
      </c>
      <c r="D151">
        <v>34</v>
      </c>
      <c r="E151">
        <v>13.2</v>
      </c>
      <c r="F151">
        <v>93</v>
      </c>
      <c r="G151">
        <v>36</v>
      </c>
      <c r="H151">
        <v>76</v>
      </c>
      <c r="I151">
        <v>29.5</v>
      </c>
      <c r="J151">
        <v>55</v>
      </c>
      <c r="K151">
        <v>21.3</v>
      </c>
      <c r="L151">
        <v>131</v>
      </c>
      <c r="M151">
        <v>50.8</v>
      </c>
      <c r="N151">
        <v>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CTSchoolDaySAT ELA</vt:lpstr>
      <vt:lpstr>CTSchoolDaySAT Math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Gopalakrishnan, Ajit</dc:creator>
  <cp:lastModifiedBy>Administrator</cp:lastModifiedBy>
  <dcterms:created xsi:type="dcterms:W3CDTF">2016-08-02T18:01:14Z</dcterms:created>
  <dcterms:modified xsi:type="dcterms:W3CDTF">2016-08-02T21:27:16Z</dcterms:modified>
</cp:coreProperties>
</file>