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220" windowWidth="23680" windowHeight="16500" tabRatio="805" activeTab="0"/>
  </bookViews>
  <sheets>
    <sheet name="Ideas" sheetId="1" r:id="rId1"/>
    <sheet name="2010-11 City Spending Detail" sheetId="2" r:id="rId2"/>
    <sheet name="What 10% across the board" sheetId="3" r:id="rId3"/>
    <sheet name="General Fund &amp; Debt Service" sheetId="4" r:id="rId4"/>
    <sheet name="July'09 ExecPayRaise" sheetId="5" r:id="rId5"/>
    <sheet name="Tweed" sheetId="6" r:id="rId6"/>
  </sheets>
  <externalReferences>
    <externalReference r:id="rId9"/>
  </externalReferences>
  <definedNames>
    <definedName name="_xlnm._FilterDatabase" localSheetId="0" hidden="1">'Ideas'!$A$2:$F$2</definedName>
    <definedName name="_xlnm.Print_Area" localSheetId="1">'2010-11 City Spending Detail'!$A$1:$Y$53</definedName>
    <definedName name="_xlnm.Print_Area" localSheetId="0">'Ideas'!$A$1:$E$155</definedName>
    <definedName name="_xlnm.Print_Area" localSheetId="2">'What 10% across the board'!$A$1:$I$42</definedName>
    <definedName name="_xlnm.Print_Titles" localSheetId="1">'2010-11 City Spending Detail'!$A:$B</definedName>
    <definedName name="revenues">'[1]All Revenues'!$A$3:$O$102</definedName>
  </definedNames>
  <calcPr fullCalcOnLoad="1"/>
</workbook>
</file>

<file path=xl/comments1.xml><?xml version="1.0" encoding="utf-8"?>
<comments xmlns="http://schemas.openxmlformats.org/spreadsheetml/2006/main">
  <authors>
    <author>e coli</author>
  </authors>
  <commentList>
    <comment ref="D16" authorId="0">
      <text>
        <r>
          <rPr>
            <b/>
            <sz val="9"/>
            <rFont val="Verdana"/>
            <family val="0"/>
          </rPr>
          <t>See below for the way I calculated this number.  This is about the savings from 3 days unpaid furlough</t>
        </r>
      </text>
    </comment>
    <comment ref="D56" authorId="0">
      <text>
        <r>
          <rPr>
            <sz val="9"/>
            <rFont val="Verdana"/>
            <family val="0"/>
          </rPr>
          <t xml:space="preserve">We see a "Planning/City Initiatives" Admin Asst positon.  Is this the new positon on page 3-76? We believe so since on page 11 it calls the Elm City ID an "initiative" there too. </t>
        </r>
      </text>
    </comment>
    <comment ref="D69" authorId="0">
      <text>
        <r>
          <rPr>
            <b/>
            <sz val="9"/>
            <rFont val="Verdana"/>
            <family val="0"/>
          </rPr>
          <t>Also elimantes training, uniforms, and testing of proposed  elimination of NHPD new class</t>
        </r>
      </text>
    </comment>
    <comment ref="D75" authorId="0">
      <text>
        <r>
          <rPr>
            <sz val="9"/>
            <rFont val="Verdana"/>
            <family val="0"/>
          </rPr>
          <t>See how this was calculated below.  This is just an estimate.</t>
        </r>
      </text>
    </comment>
    <comment ref="D80" authorId="0">
      <text>
        <r>
          <rPr>
            <sz val="9"/>
            <rFont val="Verdana"/>
            <family val="0"/>
          </rPr>
          <t xml:space="preserve">While I know which assistant principal you are referencing, I am not sure which of the two listed is the correct one, so I averaged the salary.  This does include benefits paid by the City but not the State.
</t>
        </r>
      </text>
    </comment>
    <comment ref="D91" authorId="0">
      <text>
        <r>
          <rPr>
            <b/>
            <sz val="9"/>
            <rFont val="Verdana"/>
            <family val="0"/>
          </rPr>
          <t>See Tab for Police and fire calculations</t>
        </r>
      </text>
    </comment>
    <comment ref="D92" authorId="0">
      <text>
        <r>
          <rPr>
            <sz val="9"/>
            <rFont val="Verdana"/>
            <family val="0"/>
          </rPr>
          <t>$60,000 is salary alone. It does not inclue the other costs associated with employment</t>
        </r>
      </text>
    </comment>
    <comment ref="D102" authorId="0">
      <text>
        <r>
          <rPr>
            <sz val="9"/>
            <rFont val="Verdana"/>
            <family val="0"/>
          </rPr>
          <t>$550k in operating funds
$588k in capital funds from the city</t>
        </r>
      </text>
    </comment>
    <comment ref="D103" authorId="0">
      <text>
        <r>
          <rPr>
            <sz val="9"/>
            <rFont val="Verdana"/>
            <family val="0"/>
          </rPr>
          <t xml:space="preserve">past figure. Need the new Forms 106 to see what the current spending is on bottled water for city staff and guests.
</t>
        </r>
      </text>
    </comment>
  </commentList>
</comments>
</file>

<file path=xl/comments2.xml><?xml version="1.0" encoding="utf-8"?>
<comments xmlns="http://schemas.openxmlformats.org/spreadsheetml/2006/main">
  <authors>
    <author>e coli</author>
  </authors>
  <commentList>
    <comment ref="D3" authorId="0">
      <text>
        <r>
          <rPr>
            <sz val="9"/>
            <rFont val="Verdana"/>
            <family val="0"/>
          </rPr>
          <t xml:space="preserve">Data from p.2-62 2010 Budget
</t>
        </r>
      </text>
    </comment>
    <comment ref="E41" authorId="0">
      <text>
        <r>
          <rPr>
            <b/>
            <sz val="9"/>
            <rFont val="Verdana"/>
            <family val="0"/>
          </rPr>
          <t>The Teacher's pensions are paid for by the State of CT.  Also, there are 2295 employees doing a range of activities from crossing guards to $200,000 superintendent.  This makes taking an average an imperfect measure for the BOE</t>
        </r>
      </text>
    </comment>
  </commentList>
</comments>
</file>

<file path=xl/comments4.xml><?xml version="1.0" encoding="utf-8"?>
<comments xmlns="http://schemas.openxmlformats.org/spreadsheetml/2006/main">
  <authors>
    <author>e coli</author>
  </authors>
  <commentList>
    <comment ref="G12" authorId="0">
      <text>
        <r>
          <rPr>
            <b/>
            <sz val="9"/>
            <rFont val="Verdana"/>
            <family val="0"/>
          </rPr>
          <t>This doesn't include the one time election year budget freeze of negative 1.05%</t>
        </r>
        <r>
          <rPr>
            <sz val="9"/>
            <rFont val="Verdana"/>
            <family val="0"/>
          </rPr>
          <t xml:space="preserve">
</t>
        </r>
      </text>
    </comment>
  </commentList>
</comments>
</file>

<file path=xl/comments5.xml><?xml version="1.0" encoding="utf-8"?>
<comments xmlns="http://schemas.openxmlformats.org/spreadsheetml/2006/main">
  <authors>
    <author>e coli</author>
  </authors>
  <commentList>
    <comment ref="C1" authorId="0">
      <text>
        <r>
          <rPr>
            <sz val="9"/>
            <rFont val="Verdana"/>
            <family val="0"/>
          </rPr>
          <t xml:space="preserve">This is approximately the increase.  If anyone wants to go through line by line to find the exact number, please send me the results
</t>
        </r>
      </text>
    </comment>
  </commentList>
</comments>
</file>

<file path=xl/comments6.xml><?xml version="1.0" encoding="utf-8"?>
<comments xmlns="http://schemas.openxmlformats.org/spreadsheetml/2006/main">
  <authors>
    <author>User</author>
  </authors>
  <commentList>
    <comment ref="B1" authorId="0">
      <text>
        <r>
          <rPr>
            <b/>
            <sz val="8"/>
            <rFont val="Tahoma"/>
            <family val="0"/>
          </rPr>
          <t>2006 data from Airport annual report year ended June 2007</t>
        </r>
      </text>
    </comment>
    <comment ref="B3" authorId="0">
      <text>
        <r>
          <rPr>
            <b/>
            <sz val="8"/>
            <rFont val="Tahoma"/>
            <family val="0"/>
          </rPr>
          <t>From Answers.com Wiki
Used Annual Report percentages</t>
        </r>
      </text>
    </comment>
    <comment ref="B4" authorId="0">
      <text>
        <r>
          <rPr>
            <b/>
            <sz val="8"/>
            <rFont val="Tahoma"/>
            <family val="0"/>
          </rPr>
          <t xml:space="preserve">91% GA
</t>
        </r>
      </text>
    </comment>
    <comment ref="B5" authorId="0">
      <text>
        <r>
          <rPr>
            <b/>
            <sz val="8"/>
            <rFont val="Tahoma"/>
            <family val="0"/>
          </rPr>
          <t>7%</t>
        </r>
      </text>
    </comment>
    <comment ref="B6" authorId="0">
      <text>
        <r>
          <rPr>
            <b/>
            <sz val="8"/>
            <rFont val="Tahoma"/>
            <family val="0"/>
          </rPr>
          <t>2% Military</t>
        </r>
      </text>
    </comment>
    <comment ref="D13" authorId="0">
      <text>
        <r>
          <rPr>
            <sz val="8"/>
            <rFont val="Tahoma"/>
            <family val="0"/>
          </rPr>
          <t xml:space="preserve">Details unknown
</t>
        </r>
      </text>
    </comment>
    <comment ref="D29" authorId="0">
      <text>
        <r>
          <rPr>
            <sz val="8"/>
            <rFont val="Tahoma"/>
            <family val="0"/>
          </rPr>
          <t xml:space="preserve">2008-9 budget p173
</t>
        </r>
      </text>
    </comment>
    <comment ref="D30" authorId="0">
      <text>
        <r>
          <rPr>
            <sz val="8"/>
            <rFont val="Tahoma"/>
            <family val="0"/>
          </rPr>
          <t xml:space="preserve">2008-9 New Haven budget p 173
</t>
        </r>
      </text>
    </comment>
  </commentList>
</comments>
</file>

<file path=xl/sharedStrings.xml><?xml version="1.0" encoding="utf-8"?>
<sst xmlns="http://schemas.openxmlformats.org/spreadsheetml/2006/main" count="802" uniqueCount="431">
  <si>
    <t>sales tax on private school tuition that went straight to the cities?  a 1% tax would bring in about $2,500,000 from Yale undergrads alone, not counting the graduate professional schools, Albertus Magnus, Gateway and Southern.  Yale is increasing their tuition 4.8% this year alone! A 1% tax would add a mere $490 to Yale’s current tuition, and the public good it would help pay for would more than outweigh the cost.</t>
  </si>
  <si>
    <t>get all unions on same health plans for better negotiations with health insurers</t>
  </si>
  <si>
    <t>shop around for cheaper rates on insurance, healthcare etc…</t>
  </si>
  <si>
    <t>Start a health clinic for city employees to keep costs down</t>
  </si>
  <si>
    <t>CSA, 2010 Form 106</t>
  </si>
  <si>
    <t>Payroll</t>
  </si>
  <si>
    <t>use a payroll company instead of doing it inhouse</t>
  </si>
  <si>
    <t>Adopt a pothole - see NY Times Article</t>
  </si>
  <si>
    <t>http://www.nytimes.com/2010/03/22/opinion/22Lange.html</t>
  </si>
  <si>
    <t>Extend meter hours until 8pm or even midnight</t>
  </si>
  <si>
    <t>Its not fair to use this number as the overall savings since some of these items are duplicated in some fashion. It also isn't a coheasive plan/strategy, rather a brainstorm of random ideas. So all of these most likely cannot be implemented at the same time so the total is for illustration only.</t>
  </si>
  <si>
    <t>do not hire any new people in this budget (seat no new cops or fire; do not make mayor's recept full time)</t>
  </si>
  <si>
    <t>Do the citywide layoffs now instead of a year from now (even with the extended unemployment issue)</t>
  </si>
  <si>
    <t>Eliminate all the consultants</t>
  </si>
  <si>
    <t>Eliminate Consultants by 15%</t>
  </si>
  <si>
    <t>increase check return fee from $30 to $50 (my bank charges me $25 if someone gives me a bad check; Then there is the admin costs to get track the person down and get a new check)</t>
  </si>
  <si>
    <t>Charge more for bulk pick-up (editor's note: We couldn't find anything in the budget suggesting we currently charge for this service.  How much should we charge?)</t>
  </si>
  <si>
    <t>do not hire someone for the city ID program since that was supposed to be funded by a private donor; move to library and use library staff; lay off the previous position now paid for in the General Fund budget</t>
  </si>
  <si>
    <t>Municipal ID card (190,372); editor's note: The City said that this amount was request for this budget but rejected.</t>
  </si>
  <si>
    <t>Give back the executive pay raises</t>
  </si>
  <si>
    <t>Cut the City Clerk, who has full-time pay for a part-time job, and is never there anyway</t>
  </si>
  <si>
    <t>p.3-53 2010 Budget</t>
  </si>
  <si>
    <t>cut teachers</t>
  </si>
  <si>
    <t>Do not hire 12 new fire fighters (firefighters cost about $117,000 each when looking at salary+pension+benefits. See police and fire tab)</t>
  </si>
  <si>
    <t>Cut some of the mayor's staff</t>
  </si>
  <si>
    <t xml:space="preserve">Cut all "City memberships" </t>
  </si>
  <si>
    <t>Financial Administration, Form 106</t>
  </si>
  <si>
    <t>Mayor's IBB initiative</t>
  </si>
  <si>
    <t>State of CT</t>
  </si>
  <si>
    <t>stop building schools (editor's note:  there are two new schools planned in this budget for $115 Million of which it appears New Haven is responsible for $11.5 Million)</t>
  </si>
  <si>
    <t>p.4-16 2010 Budget</t>
  </si>
  <si>
    <t>reduce library hours</t>
  </si>
  <si>
    <t>declare bankruptcy so that it can open up every contract and make drastic changes to these contracts, starting with removing all of the consultants, without fear of legal action.</t>
  </si>
  <si>
    <t>http://www.newhavenadvocate.com/article.cfm?aid=11109</t>
  </si>
  <si>
    <t>No more hand outs to groups that do not produce noticeable differences.</t>
  </si>
  <si>
    <t>Maybe we should instill a toll for the new bridge, and put it on the old/current bridge.</t>
  </si>
  <si>
    <t>Consolidate all senior centers into two full service centers</t>
  </si>
  <si>
    <t>do not raise taxes on businesses as that will chase them out of town -- see all the vacant store fronts downtown as just one example</t>
  </si>
  <si>
    <t>raise car taxes, not property taxes. This is good for homeowners and a greener city</t>
  </si>
  <si>
    <t>Transparency</t>
  </si>
  <si>
    <t>Revenue</t>
  </si>
  <si>
    <t>10% GF Cut</t>
  </si>
  <si>
    <t>10% SF Cut</t>
  </si>
  <si>
    <t>10% CF Cut</t>
  </si>
  <si>
    <t>10% Overall</t>
  </si>
  <si>
    <t>start a state wide boat tax</t>
  </si>
  <si>
    <t>Cut pilot pen</t>
  </si>
  <si>
    <t>p.3-28 2010 Budget</t>
  </si>
  <si>
    <t>Cut Shubert Theater (capital projects may also be cut)</t>
  </si>
  <si>
    <t>cut summer festivals --  "patriotic celebrations", fireworks, jazz fest etc…</t>
  </si>
  <si>
    <t>cut the airport (plus don't borrow, $588,119)</t>
  </si>
  <si>
    <t>No bottled water</t>
  </si>
  <si>
    <t>Tax Assessor</t>
  </si>
  <si>
    <t xml:space="preserve">Create a separate tax category for cars and tax them at a higher rate </t>
  </si>
  <si>
    <t>Stop giving prime real estate to tax-exempt organizations</t>
  </si>
  <si>
    <t>Tax Yale</t>
  </si>
  <si>
    <t>Get $235,000 per year from Gateway Terminal paying the correct amount of taxes</t>
  </si>
  <si>
    <t>Average Salary</t>
  </si>
  <si>
    <t>Do not offer stipends for interns. They should be happy to get experience. At least in this economy.</t>
  </si>
  <si>
    <t>Mayor's "Contract Reserve" Initiative</t>
  </si>
  <si>
    <t>raise the car tax and wealth tax, not the property tax</t>
  </si>
  <si>
    <t>Give the schools $3million maybe next year</t>
  </si>
  <si>
    <t>have the trash picked up every 10 days instead of every week.</t>
  </si>
  <si>
    <t>Cultural Affairs Director Barbara Lamb $82,629</t>
  </si>
  <si>
    <t>Assistant Corporation Counsel Carl Amento $82,400</t>
  </si>
  <si>
    <t>Debt Service</t>
  </si>
  <si>
    <t xml:space="preserve">I can deal with a library that’s open only 3 days a week for the next year or so. </t>
  </si>
  <si>
    <t>trim the layers of upper and middle management instead of offering up a custodian like some “sacrificial lamb”.</t>
  </si>
  <si>
    <t>% of return to city for properties gifted or sold under fair market value when those properties are later sold at a profit</t>
  </si>
  <si>
    <t>To get ZERO increase in spending (also assuming no IBB, Contract Reserve or Meter Money savings)</t>
  </si>
  <si>
    <t>If there is no "approximate dollar value" in Column D, either we did not have sufficient data to calculate it, or it may not have been specific enough to calculate.  For example, "cut the mayor's staff".  How many? Which positions? All by X%?</t>
  </si>
  <si>
    <t>Calculations Below this line</t>
  </si>
  <si>
    <t>Furlough Calculation:total personnel minus pensions - employee benefits - contract reserve - innovative budgeting</t>
  </si>
  <si>
    <t xml:space="preserve"> p.2-4 2010-11 Budget</t>
  </si>
  <si>
    <t>Furlough base 365 days with 3 days furlough</t>
  </si>
  <si>
    <t>Furlough base 2000 hours (40hours/week for 50 weeks) with 3 days furlough</t>
  </si>
  <si>
    <t>Average of two calculations for 3 days furlough</t>
  </si>
  <si>
    <t>5 days furlough base 365</t>
  </si>
  <si>
    <t>Make this a civil service position accountable to all people and eliminate the duplication due to partisan politics.  Or make it one elected, city wide official</t>
  </si>
  <si>
    <t>p.3-54 2010 Budget</t>
  </si>
  <si>
    <t>create a commuter tax</t>
  </si>
  <si>
    <t>total personnel minus pensions - benefits - contract reserve - innovative budgeting - police - fire - public safety comm - BOE</t>
  </si>
  <si>
    <t>Incorporate the surrounding suburbs into the City of New Haven (Westville was incorporated into the city in the 1920s)</t>
  </si>
  <si>
    <t>Tweed</t>
  </si>
  <si>
    <t>Reduce City Hall to a 4 day work week.  Should be very possible if the bulk of forms/sevices are transtioned to electronic format.  It’s so inconvenient to go there anyway, I don’t think you would see the general public up in arms about this one.</t>
  </si>
  <si>
    <t>Sadly many small companys have had to switch to HSA with a high deducable for healthcare Atnea which is who the city uses does offer a much more affordable one. It is time for the city to think of that option and it would educate the employee not to abuse health care.</t>
  </si>
  <si>
    <t>Medical</t>
  </si>
  <si>
    <t>Assistant Corporation Counsel Roderick Williams $63,860</t>
  </si>
  <si>
    <t>200,000+</t>
  </si>
  <si>
    <t>75,000-99,999</t>
  </si>
  <si>
    <t>Cut all salarys at different rates based on different ranges -- see below</t>
  </si>
  <si>
    <t>Last Update</t>
  </si>
  <si>
    <t>cut every third street light</t>
  </si>
  <si>
    <t>energy saving light bulbs throught the city</t>
  </si>
  <si>
    <t>fully implement the entire phase in this year and lower the mill rate</t>
  </si>
  <si>
    <t>Transparency</t>
  </si>
  <si>
    <t>Traffic &amp; Parking</t>
  </si>
  <si>
    <t>Don't sell the parking meter revenue</t>
  </si>
  <si>
    <t>Yale</t>
  </si>
  <si>
    <t>Yale</t>
  </si>
  <si>
    <t>Staffing</t>
  </si>
  <si>
    <t>Expense</t>
  </si>
  <si>
    <t>Registrar of Voters</t>
  </si>
  <si>
    <t>emilinating the $8000.00 in overtime pay at registrar and not giving the an increase in budget which was 5288.00</t>
  </si>
  <si>
    <t>4 day work week (8hr/day*4days/week*50weeks=1600hours)</t>
  </si>
  <si>
    <t>Savings</t>
  </si>
  <si>
    <t>Pay Cut Percentage</t>
  </si>
  <si>
    <t># of employees in range</t>
  </si>
  <si>
    <t>150,000-199,999</t>
  </si>
  <si>
    <t>100,000-149,999</t>
  </si>
  <si>
    <t>50,000-74,999</t>
  </si>
  <si>
    <t>0-49,999</t>
  </si>
  <si>
    <t>Cut all employees' salaries by 5%</t>
  </si>
  <si>
    <t>Cut municipal employee salaries.  Cut pensions.  Offload staff.  Do with less, much less.</t>
  </si>
  <si>
    <t>rethink pension plans</t>
  </si>
  <si>
    <t>Expense</t>
  </si>
  <si>
    <t>Mayor</t>
  </si>
  <si>
    <t>unpaid furlough days to help balance the budget - i.e., 5 days unpaid leave</t>
  </si>
  <si>
    <t>cut firefighters</t>
  </si>
  <si>
    <t>raise deductibles and co-pays on insurance</t>
  </si>
  <si>
    <t>increase cost of zone parking permits (editor's note: Mayor doubled these from $10 to $20 in this budget)</t>
  </si>
  <si>
    <t>Education</t>
  </si>
  <si>
    <t>slice half of the city jobs -- editor's note: We currently employ 3,812 people (half = 1906).  This does not include Special Fund and Capital Fund positons.</t>
  </si>
  <si>
    <t xml:space="preserve">We need wage cuts to middle management and a hiring freeze @ City Hall.  Furloughs and/or a 2% cut to wages for starters.  </t>
  </si>
  <si>
    <t>employees must be responsible for overtly malicious, discriminatory and/or inappropriate behavior which results in law suits against the city</t>
  </si>
  <si>
    <t>Cut city employee pensions (including John’s) by the amount which would be required to fund the 6.1% increase.</t>
  </si>
  <si>
    <t>Fire</t>
  </si>
  <si>
    <t>Education</t>
  </si>
  <si>
    <t>Mayor</t>
  </si>
  <si>
    <t>Assistant Corporation Counsel Michael Wolak $82,400</t>
  </si>
  <si>
    <t>Public Information Officer Jessica Mayorga-Rivera $77,102</t>
  </si>
  <si>
    <t>Assistant Corporation Counsel Kathleen Foster $72,100</t>
  </si>
  <si>
    <t>do not hire a ‘revenue &amp; innovation project coordinator’, isn't that the Mayor's job? (Editor's note: Includes 4 new positions in FY 10-11; Project Leader - Innovation Budget, Management &amp; Policy Analyst, Deputy Corporation Counsel and Assistant Corporation Counsel;  Second Note:  We were told this was a poorly worded sentence in the budget and that IBB is only one position instead of what appears to suggest four -- although at least four new positions are suggested in the budget, just not in IBB)</t>
  </si>
  <si>
    <t>Eliminate the Budget Director and assign responsibilities to Controller</t>
  </si>
  <si>
    <t>Have the mayor take a pay cut</t>
  </si>
  <si>
    <t>Why not hire 15 new police officers rather than 35, that would still be an improvement from last year. Avg NHPD = $104,839</t>
  </si>
  <si>
    <t>Allow city hall employees to take summers off unpaid, and come back to their jobs in September. Benefits will continue.  This may be an attractive solution to those parents shelling out tons of cash for summer camps.</t>
  </si>
  <si>
    <t>Economic Development Administrator Kelly Murphy $111,723</t>
  </si>
  <si>
    <t>Assistant Corporation Counsel (PT Sr. Counsel) David Greenberg $35,564</t>
  </si>
  <si>
    <t xml:space="preserve">Fine for Enforce building violations, especially neglected, deteriorating properties which are bad for neighborhoods </t>
  </si>
  <si>
    <t>I say cuts across the board NOT just parks and PW That means town hall too.</t>
  </si>
  <si>
    <t>Cut "longevity" bonus</t>
  </si>
  <si>
    <t>DPW</t>
  </si>
  <si>
    <t>DePino Associates – Agreement and monthly payments</t>
  </si>
  <si>
    <t>Library</t>
  </si>
  <si>
    <t>Fine for Failure to clean public sidewalks of debris and garbage.</t>
  </si>
  <si>
    <t>Eliminate the Mayor's state lobbyist position in his office.  We have 2 state senators and 6 state reps already</t>
  </si>
  <si>
    <t>William &amp; Jennings, Washington Communicator Contract</t>
  </si>
  <si>
    <t>Layoff the people you first laid off and then rehired</t>
  </si>
  <si>
    <t xml:space="preserve">          Proposed Additional requested</t>
  </si>
  <si>
    <t xml:space="preserve">          Proposed Business Community</t>
  </si>
  <si>
    <t>State of CT</t>
  </si>
  <si>
    <t>subtotal</t>
  </si>
  <si>
    <t>Consolidate Budget office into Controllers office and eliminate duplication</t>
  </si>
  <si>
    <t>Fair Rent</t>
  </si>
  <si>
    <t>cut fair rent commission</t>
  </si>
  <si>
    <t>p.2-13 2010 Budget</t>
  </si>
  <si>
    <t>eliminate LCI (Code enforce is a separate line item)</t>
  </si>
  <si>
    <t>Eliminate the office of Chief of Staff for the mayor to demonstrate he is sacrificing as well</t>
  </si>
  <si>
    <t>Start our own towing authority and keep all the money from the city towing efforts</t>
  </si>
  <si>
    <t>Cut all the double dippers since there is no unemployment issue with them - reassign those tasks as necessary to other staff)</t>
  </si>
  <si>
    <t>p.2-16 2010 Budget</t>
  </si>
  <si>
    <t>Contracts</t>
  </si>
  <si>
    <t>Cut "perfect attendance" bonus money - why do we pay extra for people to show up for their jobs? If they don't want to work, find someone who does</t>
  </si>
  <si>
    <t>Civil Service Reform: peg government employee salaries to that of the private sector since the make 20-40% more then equivalent private sector workers</t>
  </si>
  <si>
    <t>p.2-16 2010 Budget</t>
  </si>
  <si>
    <t>State Of CT</t>
  </si>
  <si>
    <t>sin taxes for cigarettes and alcohol raised significantly (every cigarette smoked is tossed onto the streest our children walk)</t>
  </si>
  <si>
    <t>State Of CT</t>
  </si>
  <si>
    <t>Average of two calculations for 5 days furlough</t>
  </si>
  <si>
    <t>p.2-14 2010 Budget</t>
  </si>
  <si>
    <t>Salary Range</t>
  </si>
  <si>
    <t>Senior Center</t>
  </si>
  <si>
    <t>LCI</t>
  </si>
  <si>
    <t>Expense</t>
  </si>
  <si>
    <t>Mayor</t>
  </si>
  <si>
    <t>Revenue/Expense</t>
  </si>
  <si>
    <t>trade less school administrative costs for more police</t>
  </si>
  <si>
    <t>Economic Development</t>
  </si>
  <si>
    <t>Subsidies</t>
  </si>
  <si>
    <t>Operations</t>
  </si>
  <si>
    <t>Personnel Analyst Kathleen Williams $52,605</t>
  </si>
  <si>
    <t>p.3-42 2010 Budget</t>
  </si>
  <si>
    <t>Year</t>
  </si>
  <si>
    <t>General Fund</t>
  </si>
  <si>
    <t>Debt Service</t>
  </si>
  <si>
    <t>Supplies</t>
  </si>
  <si>
    <t>Outsource/Insource</t>
  </si>
  <si>
    <t>Raise landing fees on all private movements (40,000 in 2008) to $25 per</t>
  </si>
  <si>
    <t>vacant properties should be sold for residential development</t>
  </si>
  <si>
    <t>p.7-17 2010 Budget</t>
  </si>
  <si>
    <t>increase parking meter fees -- editor's note: Mayor proposes charging $1.50/hr from $1.25/hr</t>
  </si>
  <si>
    <t>tow cars on delinquent payers after 6 months</t>
  </si>
  <si>
    <t>Increase fuel flowage fee at Tweed by $0.05</t>
  </si>
  <si>
    <t>Increase fuel flowage fee at Tweed by $0.10</t>
  </si>
  <si>
    <t>Close fire houses - start volunteer squads</t>
  </si>
  <si>
    <t>freeze all travel expenses</t>
  </si>
  <si>
    <t>get rid of programs that are not working</t>
  </si>
  <si>
    <t>collect refuse every two weeks - at least in the cold months</t>
  </si>
  <si>
    <t>Street sweeping once a month</t>
  </si>
  <si>
    <t>do not build a school in West Haven with our money</t>
  </si>
  <si>
    <t xml:space="preserve">Keep some of the newly closed schools closed and recirculate the kids </t>
  </si>
  <si>
    <t xml:space="preserve">more user taxes and taxes on all restaurants as well as better enforcement of the health sanitary laws for cooks and food preparation workers. </t>
  </si>
  <si>
    <t>Health Department</t>
  </si>
  <si>
    <t>Link for background info</t>
  </si>
  <si>
    <t>Voter Clerk Stenographer Barbara Canali $35,805</t>
  </si>
  <si>
    <t>Voter Clerk Stenographer Kathleen Delvecchio $35,805</t>
  </si>
  <si>
    <t>5 days furlough base 2000 hours</t>
  </si>
  <si>
    <t>Taxes</t>
  </si>
  <si>
    <t>Executive Administrative Assistant/HR Susan Baldwin $49,987</t>
  </si>
  <si>
    <t>Research Associate Patricia Dagradi $45,627</t>
  </si>
  <si>
    <t>Voter Statistician Delores Knight $41,979</t>
  </si>
  <si>
    <t>Voter Statistician Helen Powell $41,979</t>
  </si>
  <si>
    <t>Mayor’s Office Receptionist Maria Cruz $37,194</t>
  </si>
  <si>
    <t>Chief of Staff Sean Matteson $111,723</t>
  </si>
  <si>
    <t xml:space="preserve">Fine for Failure to remove snow from public sidewalks within 24 hours.  </t>
  </si>
  <si>
    <t>Actual Departmental Spending</t>
  </si>
  <si>
    <t>Total</t>
  </si>
  <si>
    <t>Summary of All 2010-2011 Spending</t>
  </si>
  <si>
    <t>Mill Rate</t>
  </si>
  <si>
    <t>Each Mill</t>
  </si>
  <si>
    <t>51000's Personnel</t>
  </si>
  <si>
    <t>53000's Allowance &amp; Travel</t>
  </si>
  <si>
    <t>http://www.answers.com/topic/tweed-new-haven-regional-airport?cat=biz-fin</t>
  </si>
  <si>
    <t>This sheet needs to be prioritized based on what is wanted and feasible.  This is not meant to be a cohesive plan/strategy but rather a free form brainstorm. Some of these ideas require changes to state law to go into effect and some of the ideas are only slight variations and thus duplications so the total isn't really an actionable total. These numbers are also estimates. These numbers also exclude capital funds projects (although we think that is a mighty important area to highlight and discuss). We hope this list will foster dialogue and discussion.  Please alert us to inaccuracies and miscalculations.</t>
  </si>
  <si>
    <t>Approx. Value</t>
  </si>
  <si>
    <t>Idea</t>
  </si>
  <si>
    <t>link city spending limits to median family income (and its rise/fall)</t>
  </si>
  <si>
    <t>Apply for more grants!</t>
  </si>
  <si>
    <t>Cut assistant principals that spend most of their time at the hartford legislature</t>
  </si>
  <si>
    <t>All</t>
  </si>
  <si>
    <t>Expense</t>
  </si>
  <si>
    <t>Create a fire-protection excise tax</t>
  </si>
  <si>
    <t xml:space="preserve">more traffic tickets issued for all of the unsafe vehicles and bad drivers in NH with the fines starting at 200 bucks and increasing. </t>
  </si>
  <si>
    <t>Revenue</t>
  </si>
  <si>
    <t>Traffic &amp; Parking</t>
  </si>
  <si>
    <t>Fire Chief Michael Grant $111,723</t>
  </si>
  <si>
    <t>Building Inspector Andrew Rizzo $98,921</t>
  </si>
  <si>
    <t>http://www.newhavenindependent.org/index.php/archives/entry/look_who_got_raises/</t>
  </si>
  <si>
    <t>And other historical data on GF, Debt Service and taxes</t>
  </si>
  <si>
    <t>Taxes compared to 2010</t>
  </si>
  <si>
    <t>Purpose:</t>
  </si>
  <si>
    <t>Labor Relations Executive Assistant Joanne Courtmanche $54,605</t>
  </si>
  <si>
    <t>Personnel Analyst Karen Amores $52,605</t>
  </si>
  <si>
    <t>p.3-107 2010 Budget</t>
  </si>
  <si>
    <t>p.3-28 2010 Budget</t>
  </si>
  <si>
    <t>Staffing</t>
  </si>
  <si>
    <t>Contracts</t>
  </si>
  <si>
    <t>Average Cost of Benefit Package per position</t>
  </si>
  <si>
    <t>Total Money Spent on Personnel</t>
  </si>
  <si>
    <t>Avg Cost of Employment Per Position including benefits</t>
  </si>
  <si>
    <t>Numbers Exactly From p.2-13 thru 2-15</t>
  </si>
  <si>
    <t>Source:</t>
  </si>
  <si>
    <t>Cut staff and BOE salaries and benefits across the board by 20%.  Many New Haven residents can’t even find $8/hour jobs these days. We all must take a cut to help out in these times.</t>
  </si>
  <si>
    <t xml:space="preserve"> How about dumping the paid educational consultants running rampant throughout NHPS and forming a “school reform advisory board”  consisting primarily of unpaid Yale faculty/students.  Yale should actively participate in this initiative. Its mission is to educate.</t>
  </si>
  <si>
    <t>Tax</t>
  </si>
  <si>
    <t>The Mayor should reach out to Yale to support  (financially) the New Haven School Reform Initiative he is touting as one of the main factors for this bloated budget.  How about a one time contribution from Yale to get this initiative off the ground?</t>
  </si>
  <si>
    <t>City Clerk</t>
  </si>
  <si>
    <t>Approx 3% less</t>
  </si>
  <si>
    <t>Tax Assessor</t>
  </si>
  <si>
    <t>Budget Office</t>
  </si>
  <si>
    <t>Registrar of Voters</t>
  </si>
  <si>
    <t>All</t>
  </si>
  <si>
    <t>Revenue</t>
  </si>
  <si>
    <t>All</t>
  </si>
  <si>
    <t>Capital Bond Contribution -- 2008-9</t>
  </si>
  <si>
    <t>New Haven</t>
  </si>
  <si>
    <t>State</t>
  </si>
  <si>
    <t>Federal</t>
  </si>
  <si>
    <t>Total</t>
  </si>
  <si>
    <t>Difference</t>
  </si>
  <si>
    <t>Fair Rent Executive Director Otis Johnson $62,968</t>
  </si>
  <si>
    <t>Policy Assistant to the Mayor Emily Byrne $49,465</t>
  </si>
  <si>
    <t>Organization</t>
  </si>
  <si>
    <t>Department of Finance</t>
  </si>
  <si>
    <t>Assessor's Office</t>
  </si>
  <si>
    <t>Public Library</t>
  </si>
  <si>
    <t>Department or Function</t>
  </si>
  <si>
    <t>Taxes</t>
  </si>
  <si>
    <t>Municipal ID</t>
  </si>
  <si>
    <t>Transportation/Traffic &amp; Parking</t>
  </si>
  <si>
    <t>Commission on Equal Opportunities</t>
  </si>
  <si>
    <t xml:space="preserve">Building Inspection &amp; Enforcement </t>
  </si>
  <si>
    <t>Economic Development</t>
  </si>
  <si>
    <t>Column D from p. 2-62 2010-11 Budget</t>
  </si>
  <si>
    <t>Column E = Column C divided by Column D</t>
  </si>
  <si>
    <t>Year Over Year Growth of GF</t>
  </si>
  <si>
    <t>Year Over Year Debt Service Increase</t>
  </si>
  <si>
    <t>Average rate of increase</t>
  </si>
  <si>
    <t>Source: A-17, Feb 2010 Bond Offering Statement</t>
  </si>
  <si>
    <t>Projected based on average annual year over year increases</t>
  </si>
  <si>
    <t>Projected</t>
  </si>
  <si>
    <t>Projected</t>
  </si>
  <si>
    <t>Year Over Year Increase in Taxes</t>
  </si>
  <si>
    <t>Projected</t>
  </si>
  <si>
    <t>Livable City Initiative</t>
  </si>
  <si>
    <t>Increase landing fee at tweed from $2.50 to $8 (the same as at Waterbury airport)</t>
  </si>
  <si>
    <t>Tweed</t>
  </si>
  <si>
    <t>Fine for Failure to remove garbage cans and bins from sidewalk and street within 12 or 24 hrs of garbage pickup</t>
  </si>
  <si>
    <t>Public Health Director William Quinn $90,467</t>
  </si>
  <si>
    <t>Transportation, Traffic &amp; Parking Director Michael Piscitelli $90,775</t>
  </si>
  <si>
    <t>Parks, Recreation &amp; Trees Director Robert Levine $98,921</t>
  </si>
  <si>
    <t>In Oregon, voters just approved a referendum to raise the income tax on the portion of incomes over $250,000. If CT did the same, we could solve the state budget problems and fully fund PILOT. Why aren’t we talking about taxing the rich here?</t>
  </si>
  <si>
    <t>City Clerk</t>
  </si>
  <si>
    <t>Police</t>
  </si>
  <si>
    <t>Corporation Counsel</t>
  </si>
  <si>
    <t>Pensions</t>
  </si>
  <si>
    <t>Revenue</t>
  </si>
  <si>
    <t>Traffic &amp; Parking</t>
  </si>
  <si>
    <t>Airport &amp; Other Revenue</t>
  </si>
  <si>
    <t>Expenses</t>
  </si>
  <si>
    <t>Administrative/Marketing</t>
  </si>
  <si>
    <t>Airports Agreement</t>
  </si>
  <si>
    <t>Operations Personnel</t>
  </si>
  <si>
    <t>Non-Personnel</t>
  </si>
  <si>
    <t>City of New Haven</t>
  </si>
  <si>
    <t>hire enough lawyers so that we do not keep paying so much money in lawsuits and settlements. Editor's note: Mayor calls for adding Deputy Corporation Counsel and Assistant Corporation Counsel</t>
  </si>
  <si>
    <t>Staffing</t>
  </si>
  <si>
    <t>Fees/Fines</t>
  </si>
  <si>
    <t>Contracts</t>
  </si>
  <si>
    <t>Fire</t>
  </si>
  <si>
    <t>Operations</t>
  </si>
  <si>
    <t>Organization</t>
  </si>
  <si>
    <t>State Of Connecticut Approval Needed</t>
  </si>
  <si>
    <t>Tax Assessor</t>
  </si>
  <si>
    <t>Subsidies</t>
  </si>
  <si>
    <t>55000's Materials &amp; Supplies</t>
  </si>
  <si>
    <t>56000's Rentals &amp; Services</t>
  </si>
  <si>
    <t>57000's Debt Service</t>
  </si>
  <si>
    <t>58000's COBRA/Social Security</t>
  </si>
  <si>
    <t>58000's Health Benefits</t>
  </si>
  <si>
    <t>59000's Worker's Compensation</t>
  </si>
  <si>
    <t>59000's General Liability &amp; other Benefits</t>
  </si>
  <si>
    <t>59000's Unemployment Compensation</t>
  </si>
  <si>
    <t>Eliminate the Equestrian team: Horses, equipment, care and related expenses</t>
  </si>
  <si>
    <t>p.21-23 of NHPD Form 106</t>
  </si>
  <si>
    <t>Controller Mark Pietrosimone $111,723</t>
  </si>
  <si>
    <t>Budget Director Larry Rusconi $111,723</t>
  </si>
  <si>
    <t>Total Minus BOE/IBB/Contract Reserve</t>
  </si>
  <si>
    <t>58000's Pensions</t>
  </si>
  <si>
    <t>Auto-sum total</t>
  </si>
  <si>
    <t>Total Positions</t>
  </si>
  <si>
    <t>Total Minus Education</t>
  </si>
  <si>
    <t>Average Cost Per Position</t>
  </si>
  <si>
    <t>Assistant Corporation Counsel Stacy Werner $72,000</t>
  </si>
  <si>
    <t>Executive Administrative Assistant to the Mayor Patricia Lawlor $69,082</t>
  </si>
  <si>
    <t>Executive Administrative Assistant to the Mayor Rosemarie Lemley $69,082</t>
  </si>
  <si>
    <t>Assistant Corporation Counsel Audrey Kramer $67,843</t>
  </si>
  <si>
    <t>Assistant Corporation Counsel Judith Sarathy 65,995</t>
  </si>
  <si>
    <t>Public Works Director John Prokop $98,921</t>
  </si>
  <si>
    <t>Eliminate the BOA liaison in the Mayors office. Aldermen should have direct, unfettered access to the mayor. And the mayor should have to lobby the aldermen directly</t>
  </si>
  <si>
    <t>Cultural Affairs</t>
  </si>
  <si>
    <t>2009 Raise</t>
  </si>
  <si>
    <t>Of which  General Aviation</t>
  </si>
  <si>
    <t xml:space="preserve">               Air Taxi</t>
  </si>
  <si>
    <t xml:space="preserve">               Military</t>
  </si>
  <si>
    <t>54000's Equipment</t>
  </si>
  <si>
    <t>Public Safety Communications</t>
  </si>
  <si>
    <t>Pensions</t>
  </si>
  <si>
    <t>Self Insurance</t>
  </si>
  <si>
    <t>Employee Benefits</t>
  </si>
  <si>
    <t>Board of Aldermen</t>
  </si>
  <si>
    <t>Mayor's Office</t>
  </si>
  <si>
    <t>Chief Administrator's Office</t>
  </si>
  <si>
    <t>Corporation Counsel</t>
  </si>
  <si>
    <t>Office of Labor Relations</t>
  </si>
  <si>
    <t>Human Resources</t>
  </si>
  <si>
    <t>Total Acreage</t>
  </si>
  <si>
    <t>Cut all employee's salaries by 6%</t>
  </si>
  <si>
    <t>Parks &amp; Recreation</t>
  </si>
  <si>
    <t>City/Town Clerk</t>
  </si>
  <si>
    <t>Education Cost Per Student: 19,851 (Enrollment per ConnCAN website)</t>
  </si>
  <si>
    <t>Cost of City Governance per Household (47,545 households per CERC)</t>
  </si>
  <si>
    <t>Increase dog license fee to $10 spayed/neutered and $20 nonspayed/nuetered from $8/$19</t>
  </si>
  <si>
    <t>Who</t>
  </si>
  <si>
    <t>Fees/fines</t>
  </si>
  <si>
    <t>Type</t>
  </si>
  <si>
    <t>2006-7</t>
  </si>
  <si>
    <t>2007-8</t>
  </si>
  <si>
    <t>2008-9</t>
  </si>
  <si>
    <t>Aircraft Operations</t>
  </si>
  <si>
    <t>Numbers in columns H through U are exactly as they appear on p.2-14 &amp; 2-15 2010 Budget</t>
  </si>
  <si>
    <t>Sum of V,W&amp;X</t>
  </si>
  <si>
    <t>Calculated From Columns h, o, p, q, r, s, t</t>
  </si>
  <si>
    <t>Column G = Columns (O+P+Q+R+S+T) Divided by Column D</t>
  </si>
  <si>
    <t>Column C = Column h+o+p+q+r+s+t</t>
  </si>
  <si>
    <t>Education</t>
  </si>
  <si>
    <t>Innovation Based Budgeting</t>
  </si>
  <si>
    <t>Engineering Director Richard Miller $107,791</t>
  </si>
  <si>
    <t>Organizational Development Director Emmet Hibson $104,030</t>
  </si>
  <si>
    <t>Assistant Fire Chief Ronald Dumas $101,182</t>
  </si>
  <si>
    <t>Deputy Corporation Counsel Vikki Cooper $100,720</t>
  </si>
  <si>
    <t xml:space="preserve">the city needs to bring in someone who has complete authority to negotiate all the savings and base their compensation on the amount of money saved, such as 5% “commission” for three years as some savings will not be evident initially.  If they have skin in the game, they will do a much better job at reducing waste as opposed to career politicians that only want to keep their jobs. </t>
  </si>
  <si>
    <t xml:space="preserve">               Commercial Aviation</t>
  </si>
  <si>
    <t xml:space="preserve"> ??</t>
  </si>
  <si>
    <t>Revenue</t>
  </si>
  <si>
    <t xml:space="preserve"> </t>
  </si>
  <si>
    <t>Airport Operations</t>
  </si>
  <si>
    <t>Airport Parking Lot</t>
  </si>
  <si>
    <t>Passenger Facility Charges</t>
  </si>
  <si>
    <t>Development Operating Contributions</t>
  </si>
  <si>
    <t>City Plan</t>
  </si>
  <si>
    <t>Column F = Columns H Divided by Column D</t>
  </si>
  <si>
    <t>Airport</t>
  </si>
  <si>
    <t>52000's Utilities</t>
  </si>
  <si>
    <t>Agency</t>
  </si>
  <si>
    <t>General Fund from p. 2-15</t>
  </si>
  <si>
    <t>Special Fund from p2-13</t>
  </si>
  <si>
    <t>Capital Fund from p.2-13</t>
  </si>
  <si>
    <t>City Librarian James Welbourne $100,148</t>
  </si>
  <si>
    <t>City Plan Director Karyn Gilvarg $98,921</t>
  </si>
  <si>
    <t>High Density Version: Eliminate tweed. Sell the land for development, and add 12 homes per acre (394 acre site, most of it in East Haven; ~142 acres in NH with ~20% wetlands leaving ~114 acres).  The tax revenue of adding this many homes not to mention the value of the property means we could generate ~$6.8 million a year, assuming $5k in taxes.  We could pay off the FAA and be on our way pretty quickly. 
Thanks for your e-mail. Although I am not familiar or involved with the Airport, I am familiar with housing lot sizes. The minimum number of houses per acre to achieve walkability (where people will actually go for walks in their neighborhoods) is 8 houses/acre, with a preferred density of 10-12/acre, which is the density (and charm) of Stonington, CT for example.
Doing the math, at 8 homes to the acre, 114 acres equals 912 homes. At 10-12 homes to the acre, 114 acres equals 1,140 to 1,368 homes. 12 homes to the acre makes for lots of about 50' X 100' and about 35' to 40' wide streets, which once was the standard all across America, and probably is the standard for many of the older lots surrounding the airport.</t>
  </si>
  <si>
    <t>High Density Version: Sell 1,368 building lots at tweed - $50k per lot</t>
  </si>
  <si>
    <t>Current Density Version: 825 Building lots at 7500sf/home on 142 acres of NH property at 5K in property taxes each</t>
  </si>
  <si>
    <t>Registrar of Voters</t>
  </si>
  <si>
    <t xml:space="preserve">200 </t>
  </si>
  <si>
    <t>Police Service</t>
  </si>
  <si>
    <t>Fire Service</t>
  </si>
  <si>
    <t>Public Health</t>
  </si>
  <si>
    <t>Fair Rent Commission</t>
  </si>
  <si>
    <t>Elderly Services</t>
  </si>
  <si>
    <t>Youth Services</t>
  </si>
  <si>
    <t>Serv to Persons with Disabilities</t>
  </si>
  <si>
    <t>Community Services Admin</t>
  </si>
  <si>
    <t>Contract Reserve</t>
  </si>
  <si>
    <t>Various Organizations</t>
  </si>
  <si>
    <t>Non-Public Transportation</t>
  </si>
  <si>
    <t>Public Works</t>
  </si>
  <si>
    <t>Engineering</t>
  </si>
  <si>
    <t>Chief Administrative Officer Robert Smuts $111,723</t>
  </si>
  <si>
    <t>Current Density Version: Sell land as building lots - 394 acres, of which approx 142 acres are NH. RS2 Zone on the East Shore requires 7500sqft/home (not as high density as recommended above). 1 acre = 43,560 square feet. Assume $75k/lot.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</si>
</sst>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
    <numFmt numFmtId="171" formatCode="&quot;$&quot;#,##0.00"/>
    <numFmt numFmtId="172" formatCode="&quot;$&quot;#,##0.0"/>
    <numFmt numFmtId="173" formatCode="0.0%"/>
    <numFmt numFmtId="174" formatCode="_(* #,##0.0_);_(* \(#,##0.0\);_(* &quot;-&quot;??_);_(@_)"/>
    <numFmt numFmtId="175" formatCode="_(* #,##0_);_(* \(#,##0\);_(* &quot;-&quot;??_);_(@_)"/>
    <numFmt numFmtId="176" formatCode="0.000%"/>
    <numFmt numFmtId="177" formatCode="_(&quot;$&quot;* #,##0.0_);_(&quot;$&quot;* \(#,##0.0\);_(&quot;$&quot;* &quot;-&quot;??_);_(@_)"/>
    <numFmt numFmtId="178" formatCode="_(&quot;$&quot;* #,##0_);_(&quot;$&quot;* \(#,##0\);_(&quot;$&quot;* &quot;-&quot;??_);_(@_)"/>
    <numFmt numFmtId="179" formatCode="0.0000%"/>
    <numFmt numFmtId="180" formatCode="0.000000000000000%"/>
    <numFmt numFmtId="181" formatCode="0.00000000000000%"/>
    <numFmt numFmtId="182" formatCode="0.0000000000000%"/>
    <numFmt numFmtId="183" formatCode="0.000000000000%"/>
    <numFmt numFmtId="184" formatCode="0.00000000000%"/>
    <numFmt numFmtId="185" formatCode="0.0000000000%"/>
    <numFmt numFmtId="186" formatCode="0.000000000%"/>
    <numFmt numFmtId="187" formatCode="0.00000000%"/>
    <numFmt numFmtId="188" formatCode="0.0000000%"/>
    <numFmt numFmtId="189" formatCode="0.000000%"/>
    <numFmt numFmtId="190" formatCode="0.00000%"/>
    <numFmt numFmtId="191" formatCode="General"/>
    <numFmt numFmtId="192" formatCode="_(&quot;$&quot;* #,##0.000_);_(&quot;$&quot;* \(#,##0.000\);_(&quot;$&quot;* &quot;-&quot;??_);_(@_)"/>
    <numFmt numFmtId="193" formatCode="_(&quot;$&quot;* #,##0.0000_);_(&quot;$&quot;* \(#,##0.0000\);_(&quot;$&quot;* &quot;-&quot;??_);_(@_)"/>
    <numFmt numFmtId="194" formatCode="_(* #,##0.000_);_(* \(#,##0.000\);_(* &quot;-&quot;??_);_(@_)"/>
    <numFmt numFmtId="195" formatCode="_(* #,##0.0_);_(* \(#,##0.0\);_(* &quot;-&quot;?_);_(@_)"/>
  </numFmts>
  <fonts count="20">
    <font>
      <sz val="10"/>
      <name val="Verdana"/>
      <family val="0"/>
    </font>
    <font>
      <b/>
      <sz val="10"/>
      <name val="Verdana"/>
      <family val="0"/>
    </font>
    <font>
      <i/>
      <sz val="10"/>
      <name val="Verdana"/>
      <family val="0"/>
    </font>
    <font>
      <b/>
      <i/>
      <sz val="10"/>
      <name val="Verdana"/>
      <family val="0"/>
    </font>
    <font>
      <sz val="8"/>
      <name val="Verdana"/>
      <family val="0"/>
    </font>
    <font>
      <sz val="9"/>
      <name val="Verdana"/>
      <family val="0"/>
    </font>
    <font>
      <b/>
      <sz val="9"/>
      <name val="Verdana"/>
      <family val="0"/>
    </font>
    <font>
      <u val="single"/>
      <sz val="10"/>
      <color indexed="12"/>
      <name val="Verdana"/>
      <family val="0"/>
    </font>
    <font>
      <u val="single"/>
      <sz val="10"/>
      <color indexed="61"/>
      <name val="Verdana"/>
      <family val="0"/>
    </font>
    <font>
      <sz val="10"/>
      <color indexed="8"/>
      <name val="Verdana"/>
      <family val="0"/>
    </font>
    <font>
      <b/>
      <sz val="10"/>
      <name val="Arial"/>
      <family val="0"/>
    </font>
    <font>
      <sz val="10"/>
      <name val="Arial"/>
      <family val="2"/>
    </font>
    <font>
      <b/>
      <sz val="8"/>
      <name val="Tahoma"/>
      <family val="0"/>
    </font>
    <font>
      <sz val="8"/>
      <name val="Tahoma"/>
      <family val="0"/>
    </font>
    <font>
      <sz val="10"/>
      <name val="Geneva"/>
      <family val="0"/>
    </font>
    <font>
      <b/>
      <sz val="16"/>
      <name val="Verdana"/>
      <family val="0"/>
    </font>
    <font>
      <sz val="12"/>
      <name val="Verdana"/>
      <family val="0"/>
    </font>
    <font>
      <b/>
      <sz val="11"/>
      <name val="Verdana"/>
      <family val="0"/>
    </font>
    <font>
      <sz val="10"/>
      <color indexed="9"/>
      <name val="Verdana"/>
      <family val="0"/>
    </font>
    <font>
      <b/>
      <sz val="8"/>
      <name val="Verdana"/>
      <family val="2"/>
    </font>
  </fonts>
  <fills count="1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
      <patternFill patternType="solid">
        <fgColor indexed="8"/>
        <bgColor indexed="64"/>
      </patternFill>
    </fill>
    <fill>
      <patternFill patternType="solid">
        <fgColor indexed="47"/>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1" xfId="0" applyNumberFormat="1" applyFont="1" applyBorder="1" applyAlignment="1">
      <alignment wrapText="1"/>
    </xf>
    <xf numFmtId="0" fontId="0" fillId="0" borderId="1" xfId="0" applyBorder="1" applyAlignment="1">
      <alignment/>
    </xf>
    <xf numFmtId="170" fontId="0" fillId="0" borderId="0" xfId="0" applyNumberFormat="1" applyAlignment="1">
      <alignment/>
    </xf>
    <xf numFmtId="0" fontId="0" fillId="2" borderId="1" xfId="0" applyFill="1" applyBorder="1" applyAlignment="1">
      <alignment horizontal="left"/>
    </xf>
    <xf numFmtId="0" fontId="0" fillId="2" borderId="1" xfId="0" applyNumberFormat="1" applyFont="1" applyFill="1" applyBorder="1" applyAlignment="1">
      <alignment horizontal="left" wrapText="1"/>
    </xf>
    <xf numFmtId="0" fontId="0" fillId="3" borderId="1" xfId="0" applyFill="1" applyBorder="1" applyAlignment="1">
      <alignment/>
    </xf>
    <xf numFmtId="9" fontId="0" fillId="0" borderId="1" xfId="0" applyNumberFormat="1" applyBorder="1" applyAlignment="1">
      <alignment horizontal="right"/>
    </xf>
    <xf numFmtId="0" fontId="0" fillId="0" borderId="1" xfId="0" applyFill="1" applyBorder="1" applyAlignment="1">
      <alignment/>
    </xf>
    <xf numFmtId="0" fontId="0" fillId="0" borderId="1" xfId="0" applyNumberFormat="1" applyFont="1" applyFill="1" applyBorder="1" applyAlignment="1">
      <alignment wrapText="1"/>
    </xf>
    <xf numFmtId="0" fontId="0" fillId="0" borderId="1" xfId="0" applyFont="1" applyFill="1" applyBorder="1" applyAlignment="1">
      <alignment/>
    </xf>
    <xf numFmtId="0" fontId="1" fillId="0" borderId="1" xfId="0" applyNumberFormat="1" applyFont="1" applyFill="1" applyBorder="1" applyAlignment="1">
      <alignment wrapText="1"/>
    </xf>
    <xf numFmtId="0" fontId="0" fillId="4" borderId="1" xfId="0" applyNumberFormat="1" applyFont="1" applyFill="1" applyBorder="1" applyAlignment="1">
      <alignment wrapText="1"/>
    </xf>
    <xf numFmtId="0" fontId="9" fillId="5" borderId="1" xfId="0" applyFont="1" applyFill="1" applyBorder="1" applyAlignment="1">
      <alignment/>
    </xf>
    <xf numFmtId="22" fontId="9" fillId="5" borderId="1" xfId="0" applyNumberFormat="1" applyFont="1" applyFill="1" applyBorder="1" applyAlignment="1">
      <alignment/>
    </xf>
    <xf numFmtId="0" fontId="10" fillId="0" borderId="0" xfId="0" applyFont="1" applyAlignment="1">
      <alignment horizontal="center"/>
    </xf>
    <xf numFmtId="0" fontId="0" fillId="0" borderId="0" xfId="0" applyAlignment="1">
      <alignment horizontal="center"/>
    </xf>
    <xf numFmtId="14" fontId="11" fillId="0" borderId="0" xfId="0" applyNumberFormat="1" applyFont="1" applyAlignment="1">
      <alignment horizontal="center"/>
    </xf>
    <xf numFmtId="37" fontId="0" fillId="0" borderId="0" xfId="0" applyNumberFormat="1" applyAlignment="1">
      <alignment horizontal="center"/>
    </xf>
    <xf numFmtId="3" fontId="0" fillId="0" borderId="0" xfId="0" applyNumberFormat="1" applyAlignment="1">
      <alignment horizontal="center"/>
    </xf>
    <xf numFmtId="5" fontId="0" fillId="0" borderId="0" xfId="0" applyNumberFormat="1" applyAlignment="1">
      <alignment horizontal="center"/>
    </xf>
    <xf numFmtId="0" fontId="10" fillId="0" borderId="0" xfId="0" applyFont="1" applyAlignment="1">
      <alignment/>
    </xf>
    <xf numFmtId="10" fontId="0" fillId="0" borderId="0" xfId="0" applyNumberFormat="1" applyAlignment="1">
      <alignment horizontal="center"/>
    </xf>
    <xf numFmtId="5" fontId="0" fillId="0" borderId="0" xfId="0" applyNumberFormat="1" applyAlignment="1">
      <alignment/>
    </xf>
    <xf numFmtId="9" fontId="0" fillId="0" borderId="0" xfId="0" applyNumberFormat="1" applyAlignment="1">
      <alignment horizontal="center"/>
    </xf>
    <xf numFmtId="22" fontId="0" fillId="0" borderId="1" xfId="0" applyNumberFormat="1" applyBorder="1" applyAlignment="1">
      <alignment/>
    </xf>
    <xf numFmtId="10" fontId="0" fillId="0" borderId="1" xfId="0" applyNumberFormat="1" applyFont="1" applyBorder="1" applyAlignment="1">
      <alignment wrapText="1"/>
    </xf>
    <xf numFmtId="0" fontId="0" fillId="4" borderId="0" xfId="0" applyFill="1" applyAlignment="1">
      <alignment/>
    </xf>
    <xf numFmtId="0" fontId="1" fillId="0" borderId="0" xfId="0" applyFont="1" applyAlignment="1">
      <alignment/>
    </xf>
    <xf numFmtId="9" fontId="0" fillId="0" borderId="0" xfId="21" applyFont="1" applyAlignment="1">
      <alignment/>
    </xf>
    <xf numFmtId="176" fontId="0" fillId="0" borderId="0" xfId="21" applyNumberFormat="1" applyFont="1" applyAlignment="1">
      <alignment/>
    </xf>
    <xf numFmtId="178" fontId="0" fillId="0" borderId="0" xfId="17" applyNumberFormat="1" applyFont="1" applyAlignment="1">
      <alignment/>
    </xf>
    <xf numFmtId="10" fontId="0" fillId="0" borderId="0" xfId="21" applyNumberFormat="1" applyFont="1" applyAlignment="1">
      <alignment/>
    </xf>
    <xf numFmtId="0" fontId="0" fillId="2" borderId="0" xfId="0" applyFill="1" applyAlignment="1">
      <alignment/>
    </xf>
    <xf numFmtId="176" fontId="0" fillId="6" borderId="0" xfId="0" applyNumberFormat="1" applyFill="1" applyAlignment="1">
      <alignment/>
    </xf>
    <xf numFmtId="10" fontId="0" fillId="6" borderId="0" xfId="0" applyNumberFormat="1" applyFill="1" applyAlignment="1">
      <alignment/>
    </xf>
    <xf numFmtId="0" fontId="0" fillId="0" borderId="0" xfId="0" applyFill="1" applyAlignment="1">
      <alignment/>
    </xf>
    <xf numFmtId="178" fontId="0" fillId="0" borderId="0" xfId="17" applyNumberFormat="1" applyFont="1" applyFill="1" applyAlignment="1">
      <alignment/>
    </xf>
    <xf numFmtId="9" fontId="0" fillId="0" borderId="0" xfId="21" applyFont="1" applyFill="1" applyAlignment="1">
      <alignment/>
    </xf>
    <xf numFmtId="176" fontId="0" fillId="0" borderId="0" xfId="21" applyNumberFormat="1" applyFont="1" applyFill="1" applyAlignment="1">
      <alignment/>
    </xf>
    <xf numFmtId="10" fontId="0" fillId="0" borderId="0" xfId="21" applyNumberFormat="1" applyFont="1" applyFill="1" applyAlignment="1">
      <alignment/>
    </xf>
    <xf numFmtId="175" fontId="0" fillId="0" borderId="0" xfId="0" applyNumberFormat="1" applyAlignment="1">
      <alignment/>
    </xf>
    <xf numFmtId="10" fontId="0" fillId="0" borderId="0" xfId="21" applyNumberFormat="1" applyFont="1" applyFill="1" applyAlignment="1">
      <alignment/>
    </xf>
    <xf numFmtId="176" fontId="0" fillId="0" borderId="0" xfId="21" applyNumberFormat="1" applyFont="1" applyAlignment="1">
      <alignment/>
    </xf>
    <xf numFmtId="10" fontId="0" fillId="6" borderId="0" xfId="0" applyNumberFormat="1" applyFill="1" applyAlignment="1">
      <alignment/>
    </xf>
    <xf numFmtId="10" fontId="0" fillId="6" borderId="0" xfId="0" applyNumberFormat="1" applyFill="1" applyAlignment="1">
      <alignment/>
    </xf>
    <xf numFmtId="0" fontId="0" fillId="7" borderId="0" xfId="0" applyFill="1" applyAlignment="1">
      <alignment/>
    </xf>
    <xf numFmtId="43" fontId="0" fillId="0" borderId="0" xfId="0" applyNumberFormat="1" applyAlignment="1">
      <alignment/>
    </xf>
    <xf numFmtId="43" fontId="0" fillId="0" borderId="0" xfId="0" applyNumberFormat="1" applyAlignment="1">
      <alignment/>
    </xf>
    <xf numFmtId="43" fontId="0" fillId="0" borderId="0" xfId="0" applyNumberFormat="1" applyFill="1" applyAlignment="1">
      <alignment/>
    </xf>
    <xf numFmtId="0" fontId="11" fillId="8" borderId="1" xfId="0" applyFont="1" applyFill="1" applyBorder="1" applyAlignment="1">
      <alignment horizontal="center" vertical="center"/>
    </xf>
    <xf numFmtId="0" fontId="11" fillId="8" borderId="1" xfId="0" applyFont="1" applyFill="1" applyBorder="1" applyAlignment="1" quotePrefix="1">
      <alignment horizontal="left" vertical="center"/>
    </xf>
    <xf numFmtId="0" fontId="11" fillId="8" borderId="1" xfId="0" applyFont="1" applyFill="1" applyBorder="1" applyAlignment="1">
      <alignment horizontal="left" vertical="center"/>
    </xf>
    <xf numFmtId="0" fontId="11" fillId="8" borderId="1" xfId="0" applyFont="1" applyFill="1" applyBorder="1" applyAlignment="1" quotePrefix="1">
      <alignment horizontal="center" vertical="center"/>
    </xf>
    <xf numFmtId="0" fontId="11" fillId="0" borderId="1" xfId="0" applyFont="1" applyFill="1" applyBorder="1" applyAlignment="1" applyProtection="1">
      <alignment horizontal="left" vertical="center"/>
      <protection locked="0"/>
    </xf>
    <xf numFmtId="0" fontId="0" fillId="7" borderId="1" xfId="0" applyFill="1" applyBorder="1" applyAlignment="1">
      <alignment/>
    </xf>
    <xf numFmtId="0" fontId="0" fillId="2" borderId="1" xfId="0" applyFill="1" applyBorder="1" applyAlignment="1">
      <alignment/>
    </xf>
    <xf numFmtId="0" fontId="0" fillId="2" borderId="1" xfId="0" applyFill="1" applyBorder="1" applyAlignment="1">
      <alignment wrapText="1"/>
    </xf>
    <xf numFmtId="0" fontId="11" fillId="2" borderId="1" xfId="0" applyFont="1" applyFill="1" applyBorder="1" applyAlignment="1">
      <alignment/>
    </xf>
    <xf numFmtId="49" fontId="11" fillId="2" borderId="1" xfId="0" applyNumberFormat="1" applyFont="1" applyFill="1" applyBorder="1" applyAlignment="1">
      <alignment wrapText="1"/>
    </xf>
    <xf numFmtId="0" fontId="11" fillId="2" borderId="1" xfId="0" applyFont="1" applyFill="1" applyBorder="1" applyAlignment="1">
      <alignment wrapText="1"/>
    </xf>
    <xf numFmtId="0" fontId="11" fillId="7" borderId="1" xfId="0" applyFont="1" applyFill="1" applyBorder="1" applyAlignment="1">
      <alignment/>
    </xf>
    <xf numFmtId="178" fontId="11" fillId="7" borderId="1" xfId="17" applyNumberFormat="1" applyFont="1" applyFill="1" applyBorder="1" applyAlignment="1">
      <alignment/>
    </xf>
    <xf numFmtId="175" fontId="11" fillId="7" borderId="1" xfId="0" applyNumberFormat="1" applyFont="1" applyFill="1" applyBorder="1" applyAlignment="1">
      <alignment/>
    </xf>
    <xf numFmtId="0" fontId="0" fillId="0" borderId="0" xfId="0" applyAlignment="1">
      <alignment horizontal="right"/>
    </xf>
    <xf numFmtId="178" fontId="11" fillId="8" borderId="1" xfId="17" applyNumberFormat="1" applyFont="1" applyFill="1" applyBorder="1" applyAlignment="1" quotePrefix="1">
      <alignment horizontal="left" vertical="center"/>
    </xf>
    <xf numFmtId="178" fontId="11" fillId="8" borderId="1" xfId="17" applyNumberFormat="1" applyFont="1" applyFill="1" applyBorder="1" applyAlignment="1">
      <alignment horizontal="left" vertical="center"/>
    </xf>
    <xf numFmtId="178" fontId="11" fillId="0" borderId="1" xfId="17" applyNumberFormat="1" applyFont="1" applyFill="1" applyBorder="1" applyAlignment="1" applyProtection="1">
      <alignment horizontal="left" vertical="center"/>
      <protection locked="0"/>
    </xf>
    <xf numFmtId="178" fontId="11" fillId="7" borderId="1" xfId="17" applyNumberFormat="1" applyFont="1" applyFill="1" applyBorder="1" applyAlignment="1">
      <alignment/>
    </xf>
    <xf numFmtId="178" fontId="11" fillId="8" borderId="1" xfId="0" applyNumberFormat="1" applyFont="1" applyFill="1" applyBorder="1" applyAlignment="1">
      <alignment horizontal="left" vertical="center"/>
    </xf>
    <xf numFmtId="178" fontId="11" fillId="8" borderId="1" xfId="0" applyNumberFormat="1" applyFont="1" applyFill="1" applyBorder="1" applyAlignment="1">
      <alignment horizontal="left" vertical="center"/>
    </xf>
    <xf numFmtId="178" fontId="11" fillId="9" borderId="1" xfId="17" applyNumberFormat="1" applyFont="1" applyFill="1" applyBorder="1" applyAlignment="1">
      <alignment/>
    </xf>
    <xf numFmtId="175" fontId="11" fillId="9" borderId="1" xfId="15" applyNumberFormat="1" applyFont="1" applyFill="1" applyBorder="1" applyAlignment="1">
      <alignment horizontal="right" vertical="center"/>
    </xf>
    <xf numFmtId="178" fontId="11" fillId="2" borderId="1" xfId="0" applyNumberFormat="1" applyFont="1" applyFill="1" applyBorder="1" applyAlignment="1">
      <alignment/>
    </xf>
    <xf numFmtId="178" fontId="11" fillId="6" borderId="1" xfId="0" applyNumberFormat="1" applyFont="1" applyFill="1" applyBorder="1" applyAlignment="1">
      <alignment/>
    </xf>
    <xf numFmtId="0" fontId="15" fillId="0" borderId="1" xfId="0" applyFont="1" applyBorder="1" applyAlignment="1">
      <alignment/>
    </xf>
    <xf numFmtId="178" fontId="11" fillId="10" borderId="1" xfId="17" applyNumberFormat="1" applyFont="1" applyFill="1" applyBorder="1" applyAlignment="1">
      <alignment/>
    </xf>
    <xf numFmtId="178" fontId="0" fillId="0" borderId="1" xfId="0" applyNumberFormat="1" applyBorder="1" applyAlignment="1">
      <alignment/>
    </xf>
    <xf numFmtId="178" fontId="0" fillId="7" borderId="1" xfId="17" applyNumberFormat="1" applyFont="1" applyFill="1" applyBorder="1" applyAlignment="1">
      <alignment/>
    </xf>
    <xf numFmtId="178" fontId="0" fillId="7" borderId="1" xfId="0" applyNumberFormat="1" applyFill="1" applyBorder="1" applyAlignment="1">
      <alignment/>
    </xf>
    <xf numFmtId="175" fontId="0" fillId="7" borderId="1" xfId="15" applyNumberFormat="1" applyFont="1" applyFill="1" applyBorder="1" applyAlignment="1">
      <alignment/>
    </xf>
    <xf numFmtId="0" fontId="0" fillId="11" borderId="1" xfId="0" applyFill="1" applyBorder="1" applyAlignment="1">
      <alignment/>
    </xf>
    <xf numFmtId="178" fontId="0" fillId="11" borderId="1" xfId="0" applyNumberFormat="1" applyFill="1" applyBorder="1" applyAlignment="1">
      <alignment/>
    </xf>
    <xf numFmtId="0" fontId="0" fillId="11" borderId="1" xfId="0" applyFill="1" applyBorder="1" applyAlignment="1">
      <alignment wrapText="1"/>
    </xf>
    <xf numFmtId="178" fontId="0" fillId="3" borderId="1" xfId="0" applyNumberFormat="1" applyFill="1" applyBorder="1" applyAlignment="1">
      <alignment/>
    </xf>
    <xf numFmtId="178" fontId="0" fillId="3" borderId="1" xfId="17" applyNumberFormat="1" applyFont="1" applyFill="1" applyBorder="1" applyAlignment="1">
      <alignment/>
    </xf>
    <xf numFmtId="178" fontId="0" fillId="12" borderId="1" xfId="17" applyNumberFormat="1" applyFont="1" applyFill="1" applyBorder="1" applyAlignment="1">
      <alignment/>
    </xf>
    <xf numFmtId="178" fontId="0" fillId="11" borderId="1" xfId="17" applyNumberFormat="1" applyFont="1" applyFill="1" applyBorder="1" applyAlignment="1">
      <alignment/>
    </xf>
    <xf numFmtId="0" fontId="17" fillId="0" borderId="1" xfId="0" applyFont="1" applyBorder="1" applyAlignment="1">
      <alignment/>
    </xf>
    <xf numFmtId="178" fontId="0" fillId="11" borderId="1" xfId="17" applyNumberFormat="1" applyFont="1" applyFill="1" applyBorder="1" applyAlignment="1">
      <alignment/>
    </xf>
    <xf numFmtId="0" fontId="0" fillId="13" borderId="1" xfId="0" applyFill="1" applyBorder="1" applyAlignment="1">
      <alignment/>
    </xf>
    <xf numFmtId="0" fontId="18" fillId="13" borderId="1" xfId="0" applyNumberFormat="1" applyFont="1" applyFill="1" applyBorder="1" applyAlignment="1">
      <alignment wrapText="1"/>
    </xf>
    <xf numFmtId="0" fontId="9" fillId="0" borderId="1" xfId="0" applyFont="1" applyFill="1" applyBorder="1" applyAlignment="1">
      <alignment/>
    </xf>
    <xf numFmtId="0" fontId="9" fillId="0" borderId="1" xfId="0" applyNumberFormat="1" applyFont="1" applyFill="1" applyBorder="1" applyAlignment="1">
      <alignment wrapText="1"/>
    </xf>
    <xf numFmtId="170" fontId="0" fillId="4" borderId="1" xfId="0" applyNumberFormat="1" applyFill="1" applyBorder="1" applyAlignment="1">
      <alignment horizontal="right"/>
    </xf>
    <xf numFmtId="170" fontId="0" fillId="2" borderId="1" xfId="0" applyNumberFormat="1" applyFill="1" applyBorder="1" applyAlignment="1">
      <alignment horizontal="left"/>
    </xf>
    <xf numFmtId="170" fontId="0" fillId="0" borderId="1" xfId="0" applyNumberFormat="1" applyBorder="1" applyAlignment="1">
      <alignment horizontal="right"/>
    </xf>
    <xf numFmtId="170" fontId="0" fillId="0" borderId="1" xfId="0" applyNumberFormat="1" applyFill="1" applyBorder="1" applyAlignment="1">
      <alignment horizontal="right"/>
    </xf>
    <xf numFmtId="170" fontId="9" fillId="0" borderId="1" xfId="0" applyNumberFormat="1" applyFont="1" applyFill="1" applyBorder="1" applyAlignment="1">
      <alignment horizontal="right"/>
    </xf>
    <xf numFmtId="170" fontId="0" fillId="0" borderId="1" xfId="0" applyNumberFormat="1" applyFill="1" applyBorder="1" applyAlignment="1">
      <alignment/>
    </xf>
    <xf numFmtId="170" fontId="0" fillId="13" borderId="1" xfId="0" applyNumberFormat="1" applyFill="1" applyBorder="1" applyAlignment="1">
      <alignment horizontal="right"/>
    </xf>
    <xf numFmtId="178" fontId="0" fillId="0" borderId="1" xfId="17" applyNumberFormat="1" applyFont="1" applyBorder="1" applyAlignment="1">
      <alignment/>
    </xf>
    <xf numFmtId="170" fontId="0" fillId="2" borderId="1" xfId="0" applyNumberFormat="1" applyFill="1" applyBorder="1" applyAlignment="1">
      <alignment horizontal="right"/>
    </xf>
    <xf numFmtId="44" fontId="0" fillId="0" borderId="1" xfId="17" applyFont="1" applyBorder="1" applyAlignment="1">
      <alignment wrapText="1"/>
    </xf>
    <xf numFmtId="175" fontId="11" fillId="3" borderId="1" xfId="15" applyNumberFormat="1" applyFont="1" applyFill="1" applyBorder="1" applyAlignment="1">
      <alignment horizontal="right" vertical="center"/>
    </xf>
    <xf numFmtId="175" fontId="11" fillId="14" borderId="1" xfId="15" applyNumberFormat="1" applyFont="1" applyFill="1" applyBorder="1" applyAlignment="1">
      <alignment horizontal="right" vertical="center"/>
    </xf>
    <xf numFmtId="175" fontId="0" fillId="9" borderId="1" xfId="0" applyNumberFormat="1" applyFill="1" applyBorder="1" applyAlignment="1">
      <alignment/>
    </xf>
    <xf numFmtId="175" fontId="0" fillId="3" borderId="1" xfId="0" applyNumberFormat="1" applyFill="1" applyBorder="1" applyAlignment="1">
      <alignment/>
    </xf>
    <xf numFmtId="175" fontId="0" fillId="14" borderId="1" xfId="0" applyNumberFormat="1" applyFill="1" applyBorder="1" applyAlignment="1">
      <alignment/>
    </xf>
    <xf numFmtId="175" fontId="0" fillId="2" borderId="1" xfId="0" applyNumberFormat="1" applyFill="1" applyBorder="1" applyAlignment="1">
      <alignment/>
    </xf>
    <xf numFmtId="175" fontId="0" fillId="7" borderId="1" xfId="0" applyNumberFormat="1" applyFill="1" applyBorder="1" applyAlignment="1">
      <alignment/>
    </xf>
    <xf numFmtId="175" fontId="0" fillId="6" borderId="1" xfId="0" applyNumberFormat="1" applyFill="1" applyBorder="1" applyAlignment="1">
      <alignment/>
    </xf>
    <xf numFmtId="178" fontId="0" fillId="7" borderId="1" xfId="17" applyNumberFormat="1" applyFont="1" applyFill="1" applyBorder="1" applyAlignment="1">
      <alignment/>
    </xf>
    <xf numFmtId="0" fontId="16"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0" fillId="9" borderId="2" xfId="0" applyFill="1" applyBorder="1" applyAlignment="1">
      <alignment/>
    </xf>
    <xf numFmtId="0" fontId="0" fillId="9" borderId="3" xfId="0" applyFill="1" applyBorder="1" applyAlignment="1">
      <alignment/>
    </xf>
    <xf numFmtId="0" fontId="0" fillId="9" borderId="4"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170" fontId="0" fillId="7" borderId="0" xfId="0" applyNumberForma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gwai\Documents\Personal\NHCAN\Budget%20Related\New%20Haven%20Model.1%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Output"/>
      <sheetName val="Summary Sheet"/>
      <sheetName val="Grand List &amp; Tax Revenue"/>
      <sheetName val="Debt"/>
      <sheetName val="Pensions"/>
      <sheetName val="CapEx"/>
      <sheetName val="All Revenues"/>
      <sheetName val="All Expenses"/>
      <sheetName val="Sheet2"/>
      <sheetName val="All Positions"/>
      <sheetName val="Total Department Outflows FY07"/>
      <sheetName val="All Line Items FY07 "/>
      <sheetName val="Health Care"/>
      <sheetName val="Position Charts"/>
      <sheetName val="Contracts"/>
      <sheetName val="Expenses Over Time"/>
      <sheetName val="FY02 Expense Summary"/>
      <sheetName val="FY03 Expense Summary"/>
      <sheetName val="FY04 Expense Summary"/>
      <sheetName val="FY05 Expense Summary"/>
      <sheetName val="FY06 Expense Summary"/>
      <sheetName val="FY08 Expense Summary"/>
      <sheetName val="FY07 Expense Summary"/>
      <sheetName val="Questions"/>
      <sheetName val="NH Advantage"/>
    </sheetNames>
    <sheetDataSet>
      <sheetData sheetId="6">
        <row r="3">
          <cell r="A3" t="str">
            <v>Category</v>
          </cell>
          <cell r="B3" t="str">
            <v>Class</v>
          </cell>
          <cell r="C3" t="str">
            <v>Summary Sheet Classification</v>
          </cell>
          <cell r="D3" t="str">
            <v>Revenue Item</v>
          </cell>
          <cell r="E3" t="str">
            <v>Audited</v>
          </cell>
          <cell r="F3" t="str">
            <v>Audited</v>
          </cell>
          <cell r="G3" t="str">
            <v>Audited</v>
          </cell>
          <cell r="H3" t="str">
            <v>Audited</v>
          </cell>
          <cell r="I3" t="str">
            <v>Audited</v>
          </cell>
          <cell r="J3" t="str">
            <v>BOA Approved</v>
          </cell>
          <cell r="K3" t="str">
            <v>Mayor's Pr</v>
          </cell>
          <cell r="L3" t="str">
            <v>Projected 1</v>
          </cell>
          <cell r="M3" t="str">
            <v>Projected 2</v>
          </cell>
          <cell r="N3" t="str">
            <v>Projected 3</v>
          </cell>
          <cell r="O3" t="str">
            <v>Projected 4</v>
          </cell>
        </row>
        <row r="4">
          <cell r="A4" t="str">
            <v>Property Taxes</v>
          </cell>
          <cell r="B4" t="str">
            <v> Current City Taxes  </v>
          </cell>
          <cell r="C4" t="str">
            <v>Property Taxes</v>
          </cell>
          <cell r="D4" t="str">
            <v>Real Estate, Personal Property, Motor Vehicle</v>
          </cell>
          <cell r="E4">
            <v>120831498</v>
          </cell>
          <cell r="F4">
            <v>133664169</v>
          </cell>
          <cell r="G4">
            <v>143447688</v>
          </cell>
          <cell r="H4">
            <v>146117294</v>
          </cell>
          <cell r="I4">
            <v>163597936</v>
          </cell>
          <cell r="J4">
            <v>174854332</v>
          </cell>
          <cell r="K4">
            <v>186894787</v>
          </cell>
          <cell r="L4">
            <v>188763734.87</v>
          </cell>
          <cell r="M4">
            <v>190651372.2187</v>
          </cell>
          <cell r="N4">
            <v>192557885.940887</v>
          </cell>
          <cell r="O4">
            <v>194483464.8002959</v>
          </cell>
        </row>
        <row r="5">
          <cell r="A5" t="str">
            <v>Property Taxes</v>
          </cell>
          <cell r="B5" t="str">
            <v> Current City Taxes  </v>
          </cell>
          <cell r="C5" t="str">
            <v>Property Taxes</v>
          </cell>
          <cell r="D5" t="str">
            <v>Supplemental Motor Vehicle</v>
          </cell>
          <cell r="E5">
            <v>1200000</v>
          </cell>
          <cell r="F5">
            <v>1471499</v>
          </cell>
          <cell r="G5">
            <v>1500000</v>
          </cell>
          <cell r="H5">
            <v>1500000</v>
          </cell>
          <cell r="I5">
            <v>1915420</v>
          </cell>
          <cell r="J5">
            <v>1500000</v>
          </cell>
          <cell r="K5">
            <v>1500000</v>
          </cell>
          <cell r="L5">
            <v>1515000</v>
          </cell>
          <cell r="M5">
            <v>1530150</v>
          </cell>
          <cell r="N5">
            <v>1545451.5</v>
          </cell>
          <cell r="O5">
            <v>1560906.015</v>
          </cell>
        </row>
        <row r="6">
          <cell r="A6" t="str">
            <v>Property Taxes</v>
          </cell>
          <cell r="B6" t="str">
            <v> Current City Taxes  </v>
          </cell>
          <cell r="C6" t="str">
            <v>Property Taxes</v>
          </cell>
          <cell r="D6" t="str">
            <v>Current Interest</v>
          </cell>
          <cell r="E6">
            <v>1026977</v>
          </cell>
          <cell r="F6">
            <v>1049484</v>
          </cell>
          <cell r="G6">
            <v>884504</v>
          </cell>
          <cell r="H6">
            <v>850883</v>
          </cell>
          <cell r="I6">
            <v>853932</v>
          </cell>
          <cell r="J6">
            <v>1000000</v>
          </cell>
          <cell r="K6">
            <v>1000000</v>
          </cell>
          <cell r="L6">
            <v>1010000</v>
          </cell>
          <cell r="M6">
            <v>1020100</v>
          </cell>
          <cell r="N6">
            <v>1030301</v>
          </cell>
          <cell r="O6">
            <v>1040604.01</v>
          </cell>
        </row>
        <row r="7">
          <cell r="A7" t="str">
            <v>Property Taxes</v>
          </cell>
          <cell r="B7" t="str">
            <v> Tax Collection Initiatives </v>
          </cell>
          <cell r="C7" t="str">
            <v>Property Taxes</v>
          </cell>
          <cell r="D7" t="str">
            <v>Real &amp; Personal Property Tax Initiatives</v>
          </cell>
          <cell r="E7">
            <v>2320012.44</v>
          </cell>
          <cell r="F7">
            <v>2947525</v>
          </cell>
          <cell r="G7">
            <v>556311</v>
          </cell>
          <cell r="H7">
            <v>2269605</v>
          </cell>
          <cell r="I7">
            <v>2336162</v>
          </cell>
          <cell r="J7">
            <v>0</v>
          </cell>
          <cell r="K7">
            <v>0</v>
          </cell>
          <cell r="L7">
            <v>0</v>
          </cell>
          <cell r="M7">
            <v>0</v>
          </cell>
          <cell r="N7">
            <v>0</v>
          </cell>
          <cell r="O7">
            <v>0</v>
          </cell>
        </row>
        <row r="8">
          <cell r="A8" t="str">
            <v>Property Taxes</v>
          </cell>
          <cell r="B8" t="str">
            <v> Delinquent City Taxes </v>
          </cell>
          <cell r="C8" t="str">
            <v>Property Taxes</v>
          </cell>
          <cell r="D8" t="str">
            <v>Real &amp; Personal Property</v>
          </cell>
          <cell r="E8">
            <v>5681476</v>
          </cell>
          <cell r="F8">
            <v>4541198</v>
          </cell>
          <cell r="G8">
            <v>3176288</v>
          </cell>
          <cell r="H8">
            <v>1308972</v>
          </cell>
          <cell r="I8">
            <v>3003793</v>
          </cell>
          <cell r="J8">
            <v>924692</v>
          </cell>
          <cell r="K8">
            <v>924692</v>
          </cell>
          <cell r="L8">
            <v>933938.92</v>
          </cell>
          <cell r="M8">
            <v>943278.3092</v>
          </cell>
          <cell r="N8">
            <v>952711.0922920001</v>
          </cell>
          <cell r="O8">
            <v>962238.2032149201</v>
          </cell>
        </row>
        <row r="9">
          <cell r="A9" t="str">
            <v>Property Taxes</v>
          </cell>
          <cell r="B9" t="str">
            <v> Delinquent City Taxes </v>
          </cell>
          <cell r="C9" t="str">
            <v>Property Taxes</v>
          </cell>
          <cell r="D9" t="str">
            <v>Interest and Penalties</v>
          </cell>
          <cell r="E9">
            <v>3511905</v>
          </cell>
          <cell r="F9">
            <v>2727150</v>
          </cell>
          <cell r="G9">
            <v>1919220</v>
          </cell>
          <cell r="H9">
            <v>2106055</v>
          </cell>
          <cell r="I9">
            <v>1775828</v>
          </cell>
          <cell r="J9">
            <v>924692</v>
          </cell>
          <cell r="K9">
            <v>924692</v>
          </cell>
          <cell r="L9">
            <v>933938.92</v>
          </cell>
          <cell r="M9">
            <v>943278.3092</v>
          </cell>
          <cell r="N9">
            <v>952711.0922920001</v>
          </cell>
          <cell r="O9">
            <v>962238.2032149201</v>
          </cell>
        </row>
        <row r="11">
          <cell r="A11" t="str">
            <v>State Aid</v>
          </cell>
          <cell r="B11" t="str">
            <v> State Grants</v>
          </cell>
          <cell r="C11" t="str">
            <v>PILOT</v>
          </cell>
          <cell r="D11" t="str">
            <v>PILOT: State Property</v>
          </cell>
          <cell r="E11">
            <v>3689981</v>
          </cell>
          <cell r="F11">
            <v>3140917</v>
          </cell>
          <cell r="G11">
            <v>3957710</v>
          </cell>
          <cell r="H11">
            <v>4087765</v>
          </cell>
          <cell r="I11">
            <v>4493992</v>
          </cell>
          <cell r="J11">
            <v>4666495</v>
          </cell>
          <cell r="K11">
            <v>6700416</v>
          </cell>
          <cell r="L11">
            <v>6901428.48</v>
          </cell>
          <cell r="M11">
            <v>7108471.334400001</v>
          </cell>
          <cell r="N11">
            <v>7321725.474432001</v>
          </cell>
          <cell r="O11">
            <v>7541377.238664961</v>
          </cell>
        </row>
        <row r="12">
          <cell r="A12" t="str">
            <v>State Aid</v>
          </cell>
          <cell r="B12" t="str">
            <v> State Grants</v>
          </cell>
          <cell r="C12" t="str">
            <v>PILOT</v>
          </cell>
          <cell r="D12" t="str">
            <v>PILOT: Colleges &amp; Hospitals</v>
          </cell>
          <cell r="E12">
            <v>29180134.61</v>
          </cell>
          <cell r="F12">
            <v>29192552</v>
          </cell>
          <cell r="G12">
            <v>32677692</v>
          </cell>
          <cell r="H12">
            <v>33558075.15</v>
          </cell>
          <cell r="I12">
            <v>34518127</v>
          </cell>
          <cell r="J12">
            <v>37851336</v>
          </cell>
          <cell r="K12">
            <v>43851336</v>
          </cell>
          <cell r="L12">
            <v>45166876.08</v>
          </cell>
          <cell r="M12">
            <v>46521882.3624</v>
          </cell>
          <cell r="N12">
            <v>47917538.833272</v>
          </cell>
          <cell r="O12">
            <v>49355064.99827016</v>
          </cell>
        </row>
        <row r="13">
          <cell r="A13" t="str">
            <v>State Aid</v>
          </cell>
          <cell r="B13" t="str">
            <v> State Grants</v>
          </cell>
          <cell r="C13" t="str">
            <v>PILOT</v>
          </cell>
          <cell r="D13" t="str">
            <v>PILOT: Boats</v>
          </cell>
          <cell r="E13">
            <v>33782.99</v>
          </cell>
          <cell r="F13">
            <v>33783</v>
          </cell>
          <cell r="G13">
            <v>33783</v>
          </cell>
          <cell r="H13">
            <v>33782.99</v>
          </cell>
          <cell r="I13">
            <v>33782.99</v>
          </cell>
          <cell r="J13">
            <v>33783</v>
          </cell>
          <cell r="K13">
            <v>33783</v>
          </cell>
          <cell r="L13">
            <v>34796.49</v>
          </cell>
          <cell r="M13">
            <v>35840.3847</v>
          </cell>
          <cell r="N13">
            <v>36915.59624100001</v>
          </cell>
          <cell r="O13">
            <v>38023.064128230006</v>
          </cell>
        </row>
        <row r="14">
          <cell r="A14" t="str">
            <v>State Aid</v>
          </cell>
          <cell r="B14" t="str">
            <v> State Grants</v>
          </cell>
          <cell r="C14" t="str">
            <v>PILOT</v>
          </cell>
          <cell r="D14" t="str">
            <v>PILOT: Machinery/Equipment</v>
          </cell>
          <cell r="E14">
            <v>1558892.24</v>
          </cell>
          <cell r="F14">
            <v>1229178</v>
          </cell>
          <cell r="G14">
            <v>1317129</v>
          </cell>
          <cell r="H14">
            <v>1181611.6</v>
          </cell>
          <cell r="I14">
            <v>1149927.76</v>
          </cell>
          <cell r="J14">
            <v>1100000</v>
          </cell>
          <cell r="K14">
            <v>1500000</v>
          </cell>
          <cell r="L14">
            <v>1545000</v>
          </cell>
          <cell r="M14">
            <v>1591350</v>
          </cell>
          <cell r="N14">
            <v>1639090.5</v>
          </cell>
          <cell r="O14">
            <v>1688263.215</v>
          </cell>
        </row>
        <row r="16">
          <cell r="A16" t="str">
            <v>State Aid</v>
          </cell>
          <cell r="B16" t="str">
            <v> State Grants for Education</v>
          </cell>
          <cell r="C16" t="str">
            <v>State Education Aid</v>
          </cell>
          <cell r="D16" t="str">
            <v>Education Cost Sharing</v>
          </cell>
          <cell r="E16">
            <v>119869588</v>
          </cell>
          <cell r="F16">
            <v>122197561</v>
          </cell>
          <cell r="G16">
            <v>123269194</v>
          </cell>
          <cell r="H16">
            <v>124190833</v>
          </cell>
          <cell r="I16">
            <v>127954358</v>
          </cell>
          <cell r="J16">
            <v>128491056</v>
          </cell>
          <cell r="K16">
            <v>138518140</v>
          </cell>
          <cell r="L16">
            <v>142673684.20000002</v>
          </cell>
          <cell r="M16">
            <v>146953894.726</v>
          </cell>
          <cell r="N16">
            <v>151362511.56778002</v>
          </cell>
          <cell r="O16">
            <v>155903386.91481343</v>
          </cell>
        </row>
        <row r="17">
          <cell r="A17" t="str">
            <v>State Aid</v>
          </cell>
          <cell r="B17" t="str">
            <v> State Grants for Education</v>
          </cell>
          <cell r="C17" t="str">
            <v>State Education Aid</v>
          </cell>
          <cell r="D17" t="str">
            <v>State Aid for Construction &amp; Reconstruction</v>
          </cell>
          <cell r="E17">
            <v>5747877</v>
          </cell>
          <cell r="F17">
            <v>7231763</v>
          </cell>
          <cell r="G17">
            <v>7923937</v>
          </cell>
          <cell r="H17">
            <v>8400000</v>
          </cell>
          <cell r="I17">
            <v>7822962.95</v>
          </cell>
          <cell r="J17">
            <v>7881040</v>
          </cell>
          <cell r="K17">
            <v>7621959</v>
          </cell>
          <cell r="L17">
            <v>7850617.7700000005</v>
          </cell>
          <cell r="M17">
            <v>8086136.303100001</v>
          </cell>
          <cell r="N17">
            <v>8328720.392193002</v>
          </cell>
          <cell r="O17">
            <v>8578582.003958791</v>
          </cell>
        </row>
        <row r="18">
          <cell r="A18" t="str">
            <v>State Aid</v>
          </cell>
          <cell r="B18" t="str">
            <v> State Grants for Education</v>
          </cell>
          <cell r="C18" t="str">
            <v>State Education Aid</v>
          </cell>
          <cell r="D18" t="str">
            <v>School Transportation</v>
          </cell>
          <cell r="E18">
            <v>3786604</v>
          </cell>
          <cell r="F18">
            <v>4146521</v>
          </cell>
          <cell r="G18">
            <v>3893437</v>
          </cell>
          <cell r="H18">
            <v>3953094</v>
          </cell>
          <cell r="I18">
            <v>4331836</v>
          </cell>
          <cell r="J18">
            <v>4487220</v>
          </cell>
          <cell r="K18">
            <v>4487220</v>
          </cell>
          <cell r="L18">
            <v>4621836.600000001</v>
          </cell>
          <cell r="M18">
            <v>4760491.698000001</v>
          </cell>
          <cell r="N18">
            <v>4903306.4489400005</v>
          </cell>
          <cell r="O18">
            <v>5050405.642408201</v>
          </cell>
        </row>
        <row r="19">
          <cell r="A19" t="str">
            <v>State Aid</v>
          </cell>
          <cell r="B19" t="str">
            <v> State Grants for Education</v>
          </cell>
          <cell r="C19" t="str">
            <v>State Education Aid</v>
          </cell>
          <cell r="D19" t="str">
            <v>Education Legally Blind</v>
          </cell>
          <cell r="E19">
            <v>601058.4</v>
          </cell>
          <cell r="F19">
            <v>73306</v>
          </cell>
          <cell r="G19">
            <v>343652</v>
          </cell>
          <cell r="H19">
            <v>310014</v>
          </cell>
          <cell r="I19">
            <v>271541.06</v>
          </cell>
          <cell r="J19">
            <v>300000</v>
          </cell>
          <cell r="K19">
            <v>300000</v>
          </cell>
          <cell r="L19">
            <v>309000</v>
          </cell>
          <cell r="M19">
            <v>318270</v>
          </cell>
          <cell r="N19">
            <v>327818.10000000003</v>
          </cell>
          <cell r="O19">
            <v>337652.64300000004</v>
          </cell>
        </row>
        <row r="20">
          <cell r="A20" t="str">
            <v>State Aid</v>
          </cell>
          <cell r="B20" t="str">
            <v> State Grants for Education</v>
          </cell>
          <cell r="C20" t="str">
            <v>State Education Aid</v>
          </cell>
          <cell r="D20" t="str">
            <v>Health Svc-Non-Public Schools</v>
          </cell>
          <cell r="E20">
            <v>80000</v>
          </cell>
          <cell r="F20">
            <v>80565</v>
          </cell>
          <cell r="G20">
            <v>89517</v>
          </cell>
          <cell r="H20">
            <v>73493</v>
          </cell>
          <cell r="I20">
            <v>99475</v>
          </cell>
          <cell r="J20">
            <v>75000</v>
          </cell>
          <cell r="K20">
            <v>75000</v>
          </cell>
          <cell r="L20">
            <v>77250</v>
          </cell>
          <cell r="M20">
            <v>79567.5</v>
          </cell>
          <cell r="N20">
            <v>81954.52500000001</v>
          </cell>
          <cell r="O20">
            <v>84413.16075000001</v>
          </cell>
        </row>
        <row r="22">
          <cell r="A22" t="str">
            <v>State Aid</v>
          </cell>
          <cell r="B22" t="str">
            <v> State Grants</v>
          </cell>
          <cell r="C22" t="str">
            <v>Other State Aid</v>
          </cell>
          <cell r="D22" t="str">
            <v>Special Education Equity</v>
          </cell>
          <cell r="E22">
            <v>1030766</v>
          </cell>
          <cell r="F22">
            <v>0</v>
          </cell>
          <cell r="G22">
            <v>0</v>
          </cell>
          <cell r="L22">
            <v>0</v>
          </cell>
          <cell r="M22">
            <v>0</v>
          </cell>
          <cell r="N22">
            <v>0</v>
          </cell>
          <cell r="O22">
            <v>0</v>
          </cell>
        </row>
        <row r="23">
          <cell r="A23" t="str">
            <v>State Aid</v>
          </cell>
          <cell r="B23" t="str">
            <v> State Grants</v>
          </cell>
          <cell r="C23" t="str">
            <v>Other State Aid</v>
          </cell>
          <cell r="D23" t="str">
            <v>Distressed Cities Exemption</v>
          </cell>
          <cell r="E23">
            <v>251340.73</v>
          </cell>
          <cell r="F23">
            <v>392525</v>
          </cell>
          <cell r="G23">
            <v>426137</v>
          </cell>
          <cell r="H23">
            <v>369002.07</v>
          </cell>
          <cell r="I23">
            <v>210855.51</v>
          </cell>
          <cell r="J23">
            <v>200000</v>
          </cell>
          <cell r="K23">
            <v>200000</v>
          </cell>
          <cell r="L23">
            <v>206000</v>
          </cell>
          <cell r="M23">
            <v>212180</v>
          </cell>
          <cell r="N23">
            <v>218545.4</v>
          </cell>
          <cell r="O23">
            <v>225101.762</v>
          </cell>
        </row>
        <row r="24">
          <cell r="A24" t="str">
            <v>State Aid</v>
          </cell>
          <cell r="B24" t="str">
            <v> State Grants</v>
          </cell>
          <cell r="C24" t="str">
            <v>Other State Aid</v>
          </cell>
          <cell r="D24" t="str">
            <v>Tax Relief for the Elderly-Freeze</v>
          </cell>
          <cell r="E24">
            <v>170398.91</v>
          </cell>
          <cell r="F24">
            <v>129610</v>
          </cell>
          <cell r="G24">
            <v>104596</v>
          </cell>
          <cell r="H24">
            <v>75313.85</v>
          </cell>
          <cell r="I24">
            <v>65685.07</v>
          </cell>
          <cell r="J24">
            <v>65000</v>
          </cell>
          <cell r="K24">
            <v>65000</v>
          </cell>
          <cell r="L24">
            <v>66950</v>
          </cell>
          <cell r="M24">
            <v>68958.5</v>
          </cell>
          <cell r="N24">
            <v>71027.255</v>
          </cell>
          <cell r="O24">
            <v>73158.07265</v>
          </cell>
        </row>
        <row r="25">
          <cell r="A25" t="str">
            <v>State Aid</v>
          </cell>
          <cell r="B25" t="str">
            <v> State Grants</v>
          </cell>
          <cell r="C25" t="str">
            <v>Other State Aid</v>
          </cell>
          <cell r="D25" t="str">
            <v>Homeowners Tax Relief-Elderly</v>
          </cell>
          <cell r="E25">
            <v>526554.98</v>
          </cell>
          <cell r="F25">
            <v>509609</v>
          </cell>
          <cell r="G25">
            <v>482479</v>
          </cell>
          <cell r="H25">
            <v>434103.78</v>
          </cell>
          <cell r="I25">
            <v>407159.45</v>
          </cell>
          <cell r="J25">
            <v>400000</v>
          </cell>
          <cell r="K25">
            <v>400000</v>
          </cell>
          <cell r="L25">
            <v>412000</v>
          </cell>
          <cell r="M25">
            <v>424360</v>
          </cell>
          <cell r="N25">
            <v>437090.8</v>
          </cell>
          <cell r="O25">
            <v>450203.524</v>
          </cell>
        </row>
        <row r="26">
          <cell r="A26" t="str">
            <v>State Aid</v>
          </cell>
          <cell r="B26" t="str">
            <v> State Grants</v>
          </cell>
          <cell r="C26" t="str">
            <v>Other State Aid</v>
          </cell>
          <cell r="D26" t="str">
            <v>Reimb.-Low Income Veterans</v>
          </cell>
          <cell r="E26">
            <v>162415.48</v>
          </cell>
          <cell r="F26">
            <v>156959</v>
          </cell>
          <cell r="G26">
            <v>71827</v>
          </cell>
          <cell r="H26">
            <v>70415.39</v>
          </cell>
          <cell r="I26">
            <v>65212.57</v>
          </cell>
          <cell r="J26">
            <v>65000</v>
          </cell>
          <cell r="K26">
            <v>65000</v>
          </cell>
          <cell r="L26">
            <v>66950</v>
          </cell>
          <cell r="M26">
            <v>68958.5</v>
          </cell>
          <cell r="N26">
            <v>71027.255</v>
          </cell>
          <cell r="O26">
            <v>73158.07265</v>
          </cell>
        </row>
        <row r="27">
          <cell r="A27" t="str">
            <v>State Aid</v>
          </cell>
          <cell r="B27" t="str">
            <v> State Grants</v>
          </cell>
          <cell r="C27" t="str">
            <v>Other State Aid</v>
          </cell>
          <cell r="D27" t="str">
            <v>Reimb. - Disabled</v>
          </cell>
          <cell r="E27">
            <v>7930.85</v>
          </cell>
          <cell r="F27">
            <v>10742</v>
          </cell>
          <cell r="G27">
            <v>0</v>
          </cell>
          <cell r="H27">
            <v>6784.92</v>
          </cell>
          <cell r="I27">
            <v>10777.53</v>
          </cell>
          <cell r="J27">
            <v>10000</v>
          </cell>
          <cell r="K27">
            <v>10000</v>
          </cell>
          <cell r="L27">
            <v>10300</v>
          </cell>
          <cell r="M27">
            <v>10609</v>
          </cell>
          <cell r="N27">
            <v>10927.27</v>
          </cell>
          <cell r="O27">
            <v>11255.0881</v>
          </cell>
        </row>
        <row r="28">
          <cell r="A28" t="str">
            <v>State Aid</v>
          </cell>
          <cell r="B28" t="str">
            <v> State Grants</v>
          </cell>
          <cell r="C28" t="str">
            <v>Other State Aid</v>
          </cell>
          <cell r="D28" t="str">
            <v>Low Income Tax Abate. Program</v>
          </cell>
          <cell r="E28">
            <v>465936</v>
          </cell>
          <cell r="F28">
            <v>428302</v>
          </cell>
          <cell r="G28">
            <v>442986</v>
          </cell>
          <cell r="H28">
            <v>442635</v>
          </cell>
          <cell r="I28">
            <v>348053</v>
          </cell>
          <cell r="J28">
            <v>442000</v>
          </cell>
          <cell r="K28">
            <v>442000</v>
          </cell>
          <cell r="L28">
            <v>455260</v>
          </cell>
          <cell r="M28">
            <v>468917.8</v>
          </cell>
          <cell r="N28">
            <v>482985.334</v>
          </cell>
          <cell r="O28">
            <v>497474.89402</v>
          </cell>
        </row>
        <row r="29">
          <cell r="A29" t="str">
            <v>State Aid</v>
          </cell>
          <cell r="B29" t="str">
            <v> State Grants</v>
          </cell>
          <cell r="C29" t="str">
            <v>Other State Aid</v>
          </cell>
          <cell r="D29" t="str">
            <v>Shell Fish</v>
          </cell>
          <cell r="E29">
            <v>47783.98</v>
          </cell>
          <cell r="F29">
            <v>37861</v>
          </cell>
          <cell r="G29">
            <v>28018</v>
          </cell>
          <cell r="H29">
            <v>47803.58</v>
          </cell>
          <cell r="I29">
            <v>38230.35</v>
          </cell>
          <cell r="J29">
            <v>37861</v>
          </cell>
          <cell r="K29">
            <v>37861</v>
          </cell>
          <cell r="L29">
            <v>38996.83</v>
          </cell>
          <cell r="M29">
            <v>40166.7349</v>
          </cell>
          <cell r="N29">
            <v>41371.736947000005</v>
          </cell>
          <cell r="O29">
            <v>42612.88905541001</v>
          </cell>
        </row>
        <row r="30">
          <cell r="A30" t="str">
            <v>State Aid</v>
          </cell>
          <cell r="B30" t="str">
            <v> State Grants</v>
          </cell>
          <cell r="C30" t="str">
            <v>Other State Aid</v>
          </cell>
          <cell r="D30" t="str">
            <v>Pequot Funds</v>
          </cell>
          <cell r="E30">
            <v>17812404.89</v>
          </cell>
          <cell r="F30">
            <v>13703736</v>
          </cell>
          <cell r="G30">
            <v>11742122</v>
          </cell>
          <cell r="H30">
            <v>11296531.63</v>
          </cell>
          <cell r="I30">
            <v>10602094.23</v>
          </cell>
          <cell r="J30">
            <v>10978265</v>
          </cell>
          <cell r="K30">
            <v>10978265</v>
          </cell>
          <cell r="L30">
            <v>11307612.950000001</v>
          </cell>
          <cell r="M30">
            <v>11646841.3385</v>
          </cell>
          <cell r="N30">
            <v>11996246.578655</v>
          </cell>
          <cell r="O30">
            <v>12356133.976014651</v>
          </cell>
        </row>
        <row r="31">
          <cell r="A31" t="str">
            <v>State Aid</v>
          </cell>
          <cell r="B31" t="str">
            <v> State Grants</v>
          </cell>
          <cell r="C31" t="str">
            <v>Other State Aid</v>
          </cell>
          <cell r="D31" t="str">
            <v>Telecommunications Property Tax</v>
          </cell>
          <cell r="E31">
            <v>3343154.55</v>
          </cell>
          <cell r="F31">
            <v>2722960</v>
          </cell>
          <cell r="G31">
            <v>1966264</v>
          </cell>
          <cell r="H31">
            <v>1733833.39</v>
          </cell>
          <cell r="I31">
            <v>1227682.45</v>
          </cell>
          <cell r="J31">
            <v>1733833</v>
          </cell>
          <cell r="K31">
            <v>1733833</v>
          </cell>
          <cell r="L31">
            <v>1785847.99</v>
          </cell>
          <cell r="M31">
            <v>1839423.4297</v>
          </cell>
          <cell r="N31">
            <v>1894606.132591</v>
          </cell>
          <cell r="O31">
            <v>1951444.3165687302</v>
          </cell>
        </row>
        <row r="32">
          <cell r="A32" t="str">
            <v>State Aid</v>
          </cell>
          <cell r="B32" t="str">
            <v> State Grants</v>
          </cell>
          <cell r="C32" t="str">
            <v>Other State Aid</v>
          </cell>
          <cell r="D32" t="str">
            <v>Town Aid: Roads</v>
          </cell>
          <cell r="E32">
            <v>801953</v>
          </cell>
          <cell r="F32">
            <v>358282</v>
          </cell>
          <cell r="G32">
            <v>281202</v>
          </cell>
          <cell r="H32">
            <v>443213</v>
          </cell>
          <cell r="I32">
            <v>618964</v>
          </cell>
          <cell r="J32">
            <v>663351</v>
          </cell>
          <cell r="K32">
            <v>663351</v>
          </cell>
          <cell r="L32">
            <v>683251.53</v>
          </cell>
          <cell r="M32">
            <v>703749.0759</v>
          </cell>
          <cell r="N32">
            <v>724861.548177</v>
          </cell>
          <cell r="O32">
            <v>746607.3946223101</v>
          </cell>
        </row>
        <row r="34">
          <cell r="A34" t="str">
            <v>State Aid</v>
          </cell>
          <cell r="B34" t="str">
            <v> State Grants</v>
          </cell>
          <cell r="C34" t="str">
            <v>One Time Property Tax Relief</v>
          </cell>
          <cell r="D34" t="str">
            <v>One Time Property Tax Relief</v>
          </cell>
          <cell r="E34">
            <v>2160314</v>
          </cell>
          <cell r="F34">
            <v>0</v>
          </cell>
          <cell r="G34">
            <v>0</v>
          </cell>
          <cell r="I34">
            <v>0</v>
          </cell>
          <cell r="J34">
            <v>3201924</v>
          </cell>
          <cell r="K34">
            <v>0</v>
          </cell>
          <cell r="L34">
            <v>0</v>
          </cell>
          <cell r="M34">
            <v>0</v>
          </cell>
          <cell r="N34">
            <v>0</v>
          </cell>
          <cell r="O34">
            <v>0</v>
          </cell>
        </row>
        <row r="36">
          <cell r="A36" t="str">
            <v>Licences, Permits &amp; Fees</v>
          </cell>
          <cell r="B36" t="str">
            <v> Licenses/Permits/Services &amp; Fees</v>
          </cell>
          <cell r="C36" t="str">
            <v>Building Permits</v>
          </cell>
          <cell r="D36" t="str">
            <v>Building Inspections</v>
          </cell>
          <cell r="E36">
            <v>4379638.29</v>
          </cell>
          <cell r="F36">
            <v>3166242</v>
          </cell>
          <cell r="G36">
            <v>6350888</v>
          </cell>
          <cell r="H36">
            <v>4443381.95</v>
          </cell>
          <cell r="I36">
            <v>7372332.02</v>
          </cell>
          <cell r="J36">
            <v>8200000</v>
          </cell>
          <cell r="K36">
            <v>8200000</v>
          </cell>
          <cell r="L36">
            <v>8446000</v>
          </cell>
          <cell r="M36">
            <v>8699380</v>
          </cell>
          <cell r="N36">
            <v>8960361.4</v>
          </cell>
          <cell r="O36">
            <v>9229172.242</v>
          </cell>
        </row>
        <row r="38">
          <cell r="A38" t="str">
            <v>Licences, Permits &amp; Fees</v>
          </cell>
          <cell r="B38" t="str">
            <v> Licenses/Permits/Services &amp; Fees</v>
          </cell>
          <cell r="C38" t="str">
            <v>Licences, Permits &amp; Fees</v>
          </cell>
          <cell r="D38" t="str">
            <v>Ofc of Techology</v>
          </cell>
          <cell r="G38">
            <v>0</v>
          </cell>
          <cell r="H38">
            <v>0</v>
          </cell>
          <cell r="I38">
            <v>6808.51</v>
          </cell>
          <cell r="J38">
            <v>5000</v>
          </cell>
          <cell r="K38">
            <v>6000</v>
          </cell>
          <cell r="L38">
            <v>6180</v>
          </cell>
          <cell r="M38">
            <v>6365.400000000001</v>
          </cell>
          <cell r="N38">
            <v>6556.362000000001</v>
          </cell>
          <cell r="O38">
            <v>6753.052860000002</v>
          </cell>
        </row>
        <row r="39">
          <cell r="A39" t="str">
            <v>Licences, Permits &amp; Fees</v>
          </cell>
          <cell r="B39" t="str">
            <v> Licenses/Permits/Services &amp; Fees</v>
          </cell>
          <cell r="C39" t="str">
            <v>Licences, Permits &amp; Fees</v>
          </cell>
          <cell r="D39" t="str">
            <v>Other Agencies</v>
          </cell>
          <cell r="E39">
            <v>14115.62</v>
          </cell>
          <cell r="F39">
            <v>31393</v>
          </cell>
          <cell r="G39">
            <v>24872</v>
          </cell>
          <cell r="H39">
            <v>37212.39</v>
          </cell>
          <cell r="I39">
            <v>44911.45</v>
          </cell>
          <cell r="J39">
            <v>37000</v>
          </cell>
          <cell r="K39">
            <v>40000</v>
          </cell>
          <cell r="L39">
            <v>41200</v>
          </cell>
          <cell r="M39">
            <v>42436</v>
          </cell>
          <cell r="N39">
            <v>43709.08</v>
          </cell>
          <cell r="O39">
            <v>45020.3524</v>
          </cell>
        </row>
        <row r="40">
          <cell r="A40" t="str">
            <v>Licences, Permits &amp; Fees</v>
          </cell>
          <cell r="B40" t="str">
            <v> Licenses/Permits/Services &amp; Fees</v>
          </cell>
          <cell r="C40" t="str">
            <v>Licences, Permits &amp; Fees</v>
          </cell>
          <cell r="D40" t="str">
            <v>Maps/Bid Documents</v>
          </cell>
          <cell r="E40">
            <v>7647.5</v>
          </cell>
          <cell r="F40">
            <v>8945</v>
          </cell>
          <cell r="G40">
            <v>10544</v>
          </cell>
          <cell r="H40">
            <v>13948</v>
          </cell>
          <cell r="I40">
            <v>8600</v>
          </cell>
          <cell r="J40">
            <v>15000</v>
          </cell>
          <cell r="K40">
            <v>15000</v>
          </cell>
          <cell r="L40">
            <v>15450</v>
          </cell>
          <cell r="M40">
            <v>15913.5</v>
          </cell>
          <cell r="N40">
            <v>16390.905</v>
          </cell>
          <cell r="O40">
            <v>16882.632149999998</v>
          </cell>
        </row>
        <row r="41">
          <cell r="A41" t="str">
            <v>Licences, Permits &amp; Fees</v>
          </cell>
          <cell r="B41" t="str">
            <v> Licenses/Permits/Services &amp; Fees</v>
          </cell>
          <cell r="C41" t="str">
            <v>Licences, Permits &amp; Fees</v>
          </cell>
          <cell r="D41" t="str">
            <v>Parks-Lghthse.-Adm&amp;Concession</v>
          </cell>
          <cell r="E41">
            <v>46155</v>
          </cell>
          <cell r="F41">
            <v>46409</v>
          </cell>
          <cell r="G41">
            <v>82591</v>
          </cell>
          <cell r="H41">
            <v>126038.5</v>
          </cell>
          <cell r="I41">
            <v>115437</v>
          </cell>
          <cell r="J41">
            <v>125000</v>
          </cell>
          <cell r="K41">
            <v>125000</v>
          </cell>
          <cell r="L41">
            <v>128750</v>
          </cell>
          <cell r="M41">
            <v>132612.5</v>
          </cell>
          <cell r="N41">
            <v>136590.875</v>
          </cell>
          <cell r="O41">
            <v>140688.60125</v>
          </cell>
        </row>
        <row r="42">
          <cell r="A42" t="str">
            <v>Licences, Permits &amp; Fees</v>
          </cell>
          <cell r="B42" t="str">
            <v> Licenses/Permits/Services &amp; Fees</v>
          </cell>
          <cell r="C42" t="str">
            <v>Licences, Permits &amp; Fees</v>
          </cell>
          <cell r="D42" t="str">
            <v>Park Dept.-Carousel &amp; Bldng</v>
          </cell>
          <cell r="E42">
            <v>7139.5</v>
          </cell>
          <cell r="F42">
            <v>5604</v>
          </cell>
          <cell r="G42">
            <v>6425</v>
          </cell>
          <cell r="H42">
            <v>6721</v>
          </cell>
          <cell r="I42">
            <v>5471.5</v>
          </cell>
          <cell r="J42">
            <v>7000</v>
          </cell>
          <cell r="K42">
            <v>7000</v>
          </cell>
          <cell r="L42">
            <v>7210</v>
          </cell>
          <cell r="M42">
            <v>7426.3</v>
          </cell>
          <cell r="N42">
            <v>7649.089</v>
          </cell>
          <cell r="O42">
            <v>7878.56167</v>
          </cell>
        </row>
        <row r="43">
          <cell r="A43" t="str">
            <v>Licences, Permits &amp; Fees</v>
          </cell>
          <cell r="B43" t="str">
            <v> Licenses/Permits/Services &amp; Fees</v>
          </cell>
          <cell r="C43" t="str">
            <v>Licences, Permits &amp; Fees</v>
          </cell>
          <cell r="D43" t="str">
            <v>Park Dept.-Aquatica</v>
          </cell>
          <cell r="E43">
            <v>0</v>
          </cell>
          <cell r="G43">
            <v>0</v>
          </cell>
          <cell r="L43">
            <v>0</v>
          </cell>
          <cell r="M43">
            <v>0</v>
          </cell>
          <cell r="N43">
            <v>0</v>
          </cell>
          <cell r="O43">
            <v>0</v>
          </cell>
        </row>
        <row r="44">
          <cell r="A44" t="str">
            <v>Licences, Permits &amp; Fees</v>
          </cell>
          <cell r="B44" t="str">
            <v> Licenses/Permits/Services &amp; Fees</v>
          </cell>
          <cell r="C44" t="str">
            <v>Licences, Permits &amp; Fees</v>
          </cell>
          <cell r="D44" t="str">
            <v>Park Dept.-Other Fees</v>
          </cell>
          <cell r="E44">
            <v>37241.5</v>
          </cell>
          <cell r="F44">
            <v>31135</v>
          </cell>
          <cell r="G44">
            <v>41967</v>
          </cell>
          <cell r="H44">
            <v>40047.25</v>
          </cell>
          <cell r="I44">
            <v>44552.05</v>
          </cell>
          <cell r="J44">
            <v>45000</v>
          </cell>
          <cell r="K44">
            <v>45000</v>
          </cell>
          <cell r="L44">
            <v>46350</v>
          </cell>
          <cell r="M44">
            <v>47740.5</v>
          </cell>
          <cell r="N44">
            <v>49172.715000000004</v>
          </cell>
          <cell r="O44">
            <v>50647.89645000001</v>
          </cell>
        </row>
        <row r="45">
          <cell r="A45" t="str">
            <v>Licences, Permits &amp; Fees</v>
          </cell>
          <cell r="B45" t="str">
            <v> Licenses/Permits/Services &amp; Fees</v>
          </cell>
          <cell r="C45" t="str">
            <v>Licences, Permits &amp; Fees</v>
          </cell>
          <cell r="D45" t="str">
            <v>Town Clerk/City Clerk</v>
          </cell>
          <cell r="E45">
            <v>601519.97</v>
          </cell>
          <cell r="F45">
            <v>693830</v>
          </cell>
          <cell r="G45">
            <v>857221</v>
          </cell>
          <cell r="H45">
            <v>860067.94</v>
          </cell>
          <cell r="I45">
            <v>789303.27</v>
          </cell>
          <cell r="J45">
            <v>975000</v>
          </cell>
          <cell r="K45">
            <v>925000</v>
          </cell>
          <cell r="L45">
            <v>952750</v>
          </cell>
          <cell r="M45">
            <v>981332.5</v>
          </cell>
          <cell r="N45">
            <v>1010772.475</v>
          </cell>
          <cell r="O45">
            <v>1041095.64925</v>
          </cell>
        </row>
        <row r="46">
          <cell r="A46" t="str">
            <v>Licences, Permits &amp; Fees</v>
          </cell>
          <cell r="B46" t="str">
            <v> Licenses/Permits/Services &amp; Fees</v>
          </cell>
          <cell r="C46" t="str">
            <v>Licences, Permits &amp; Fees</v>
          </cell>
          <cell r="D46" t="str">
            <v>Police Service</v>
          </cell>
          <cell r="E46">
            <v>99130.97</v>
          </cell>
          <cell r="F46">
            <v>84986</v>
          </cell>
          <cell r="G46">
            <v>89755</v>
          </cell>
          <cell r="H46">
            <v>84550.3</v>
          </cell>
          <cell r="I46">
            <v>104001.92</v>
          </cell>
          <cell r="J46">
            <v>85000</v>
          </cell>
          <cell r="K46">
            <v>100000</v>
          </cell>
          <cell r="L46">
            <v>103000</v>
          </cell>
          <cell r="M46">
            <v>106090</v>
          </cell>
          <cell r="N46">
            <v>109272.7</v>
          </cell>
          <cell r="O46">
            <v>112550.881</v>
          </cell>
        </row>
        <row r="47">
          <cell r="A47" t="str">
            <v>Licences, Permits &amp; Fees</v>
          </cell>
          <cell r="B47" t="str">
            <v> Licenses/Permits/Services &amp; Fees</v>
          </cell>
          <cell r="C47" t="str">
            <v>Licences, Permits &amp; Fees</v>
          </cell>
          <cell r="D47" t="str">
            <v>Towing Licenses</v>
          </cell>
          <cell r="L47">
            <v>0</v>
          </cell>
          <cell r="M47">
            <v>0</v>
          </cell>
          <cell r="N47">
            <v>0</v>
          </cell>
          <cell r="O47">
            <v>0</v>
          </cell>
        </row>
        <row r="48">
          <cell r="A48" t="str">
            <v>Licences, Permits &amp; Fees</v>
          </cell>
          <cell r="B48" t="str">
            <v> Licenses/Permits/Services &amp; Fees</v>
          </cell>
          <cell r="C48" t="str">
            <v>Licences, Permits &amp; Fees</v>
          </cell>
          <cell r="D48" t="str">
            <v>Police - Animal Shelter</v>
          </cell>
          <cell r="E48">
            <v>2998</v>
          </cell>
          <cell r="F48">
            <v>4706</v>
          </cell>
          <cell r="G48">
            <v>6667</v>
          </cell>
          <cell r="H48">
            <v>5320</v>
          </cell>
          <cell r="I48">
            <v>5975</v>
          </cell>
          <cell r="J48">
            <v>7000</v>
          </cell>
          <cell r="K48">
            <v>7000</v>
          </cell>
          <cell r="L48">
            <v>7210</v>
          </cell>
          <cell r="M48">
            <v>7426.3</v>
          </cell>
          <cell r="N48">
            <v>7649.089</v>
          </cell>
          <cell r="O48">
            <v>7878.56167</v>
          </cell>
        </row>
        <row r="49">
          <cell r="A49" t="str">
            <v>Licences, Permits &amp; Fees</v>
          </cell>
          <cell r="B49" t="str">
            <v> Licenses/Permits/Services &amp; Fees</v>
          </cell>
          <cell r="C49" t="str">
            <v>Licences, Permits &amp; Fees</v>
          </cell>
          <cell r="D49" t="str">
            <v>Fire Service</v>
          </cell>
          <cell r="E49">
            <v>35314.25</v>
          </cell>
          <cell r="F49">
            <v>26041</v>
          </cell>
          <cell r="G49">
            <v>38763</v>
          </cell>
          <cell r="H49">
            <v>38973.04</v>
          </cell>
          <cell r="I49">
            <v>40217.5</v>
          </cell>
          <cell r="J49">
            <v>38500</v>
          </cell>
          <cell r="K49">
            <v>40000</v>
          </cell>
          <cell r="L49">
            <v>41200</v>
          </cell>
          <cell r="M49">
            <v>42436</v>
          </cell>
          <cell r="N49">
            <v>43709.08</v>
          </cell>
          <cell r="O49">
            <v>45020.3524</v>
          </cell>
        </row>
        <row r="50">
          <cell r="A50" t="str">
            <v>Licences, Permits &amp; Fees</v>
          </cell>
          <cell r="B50" t="str">
            <v> Licenses/Permits/Services &amp; Fees</v>
          </cell>
          <cell r="C50" t="str">
            <v>Licences, Permits &amp; Fees</v>
          </cell>
          <cell r="D50" t="str">
            <v>Health Services</v>
          </cell>
          <cell r="E50">
            <v>205761.99</v>
          </cell>
          <cell r="F50">
            <v>213852</v>
          </cell>
          <cell r="G50">
            <v>228102</v>
          </cell>
          <cell r="H50">
            <v>237233.5</v>
          </cell>
          <cell r="I50">
            <v>316609.5</v>
          </cell>
          <cell r="J50">
            <v>237000</v>
          </cell>
          <cell r="K50">
            <v>250000</v>
          </cell>
          <cell r="L50">
            <v>257500</v>
          </cell>
          <cell r="M50">
            <v>265225</v>
          </cell>
          <cell r="N50">
            <v>273181.75</v>
          </cell>
          <cell r="O50">
            <v>281377.2025</v>
          </cell>
        </row>
        <row r="51">
          <cell r="A51" t="str">
            <v>Licences, Permits &amp; Fees</v>
          </cell>
          <cell r="B51" t="str">
            <v> Licenses/Permits/Services &amp; Fees</v>
          </cell>
          <cell r="C51" t="str">
            <v>Licences, Permits &amp; Fees</v>
          </cell>
          <cell r="D51" t="str">
            <v>Registrar of Vital Stats.</v>
          </cell>
          <cell r="E51">
            <v>277336</v>
          </cell>
          <cell r="F51">
            <v>285450</v>
          </cell>
          <cell r="G51">
            <v>280057</v>
          </cell>
          <cell r="H51">
            <v>288343</v>
          </cell>
          <cell r="I51">
            <v>276190</v>
          </cell>
          <cell r="J51">
            <v>288000</v>
          </cell>
          <cell r="K51">
            <v>295000</v>
          </cell>
          <cell r="L51">
            <v>303850</v>
          </cell>
          <cell r="M51">
            <v>312965.5</v>
          </cell>
          <cell r="N51">
            <v>322354.465</v>
          </cell>
          <cell r="O51">
            <v>332025.09895</v>
          </cell>
        </row>
        <row r="52">
          <cell r="A52" t="str">
            <v>Licences, Permits &amp; Fees</v>
          </cell>
          <cell r="B52" t="str">
            <v> Licenses/Permits/Services &amp; Fees</v>
          </cell>
          <cell r="C52" t="str">
            <v>Licences, Permits &amp; Fees</v>
          </cell>
          <cell r="D52" t="str">
            <v>Public Works: Public Space Lic./Permits</v>
          </cell>
          <cell r="E52">
            <v>178074</v>
          </cell>
          <cell r="F52">
            <v>132426</v>
          </cell>
          <cell r="G52">
            <v>138163</v>
          </cell>
          <cell r="H52">
            <v>148071</v>
          </cell>
          <cell r="I52">
            <v>197173.6</v>
          </cell>
          <cell r="J52">
            <v>148000</v>
          </cell>
          <cell r="K52">
            <v>150000</v>
          </cell>
          <cell r="L52">
            <v>154500</v>
          </cell>
          <cell r="M52">
            <v>159135</v>
          </cell>
          <cell r="N52">
            <v>163909.05000000002</v>
          </cell>
          <cell r="O52">
            <v>168826.32150000002</v>
          </cell>
        </row>
        <row r="53">
          <cell r="A53" t="str">
            <v>Licences, Permits &amp; Fees</v>
          </cell>
          <cell r="B53" t="str">
            <v> Licenses/Permits/Services &amp; Fees</v>
          </cell>
          <cell r="C53" t="str">
            <v>Licences, Permits &amp; Fees</v>
          </cell>
          <cell r="D53" t="str">
            <v>Public Works - </v>
          </cell>
          <cell r="F53">
            <v>1530</v>
          </cell>
          <cell r="L53">
            <v>0</v>
          </cell>
          <cell r="M53">
            <v>0</v>
          </cell>
          <cell r="N53">
            <v>0</v>
          </cell>
          <cell r="O53">
            <v>0</v>
          </cell>
        </row>
        <row r="54">
          <cell r="A54" t="str">
            <v>Licences, Permits &amp; Fees</v>
          </cell>
          <cell r="B54" t="str">
            <v> Licenses/Permits/Services &amp; Fees</v>
          </cell>
          <cell r="C54" t="str">
            <v>Licences, Permits &amp; Fees</v>
          </cell>
          <cell r="D54" t="str">
            <v>Public Works Evictions</v>
          </cell>
          <cell r="E54">
            <v>4455</v>
          </cell>
          <cell r="G54">
            <v>1410</v>
          </cell>
          <cell r="H54">
            <v>1190</v>
          </cell>
          <cell r="I54">
            <v>1960</v>
          </cell>
          <cell r="J54">
            <v>1500</v>
          </cell>
          <cell r="K54">
            <v>2000</v>
          </cell>
          <cell r="L54">
            <v>2060</v>
          </cell>
          <cell r="M54">
            <v>2121.8</v>
          </cell>
          <cell r="N54">
            <v>2185.454</v>
          </cell>
          <cell r="O54">
            <v>2251.01762</v>
          </cell>
        </row>
        <row r="55">
          <cell r="A55" t="str">
            <v>Licences, Permits &amp; Fees</v>
          </cell>
          <cell r="B55" t="str">
            <v> Licenses/Permits/Services &amp; Fees</v>
          </cell>
          <cell r="C55" t="str">
            <v>Licences, Permits &amp; Fees</v>
          </cell>
          <cell r="D55" t="str">
            <v>Residential Parking</v>
          </cell>
          <cell r="E55">
            <v>9405</v>
          </cell>
          <cell r="F55">
            <v>6815</v>
          </cell>
          <cell r="G55">
            <v>8645</v>
          </cell>
          <cell r="H55">
            <v>14605</v>
          </cell>
          <cell r="I55">
            <v>18955</v>
          </cell>
          <cell r="J55">
            <v>14500</v>
          </cell>
          <cell r="K55">
            <v>18000</v>
          </cell>
          <cell r="L55">
            <v>18540</v>
          </cell>
          <cell r="M55">
            <v>19096.2</v>
          </cell>
          <cell r="N55">
            <v>19669.086000000003</v>
          </cell>
          <cell r="O55">
            <v>20259.158580000003</v>
          </cell>
        </row>
        <row r="56">
          <cell r="A56" t="str">
            <v>Licences, Permits &amp; Fees</v>
          </cell>
          <cell r="B56" t="str">
            <v> Licenses/Permits/Services &amp; Fees</v>
          </cell>
          <cell r="C56" t="str">
            <v>Licences, Permits &amp; Fees</v>
          </cell>
          <cell r="D56" t="str">
            <v>Traffic &amp; Parking/Meter Receipts</v>
          </cell>
          <cell r="E56">
            <v>2347295.97</v>
          </cell>
          <cell r="F56">
            <v>2157535</v>
          </cell>
          <cell r="G56">
            <v>2010396</v>
          </cell>
          <cell r="H56">
            <v>2366691.1100000003</v>
          </cell>
          <cell r="I56">
            <v>2508835.29</v>
          </cell>
          <cell r="J56">
            <v>3870589</v>
          </cell>
          <cell r="K56">
            <v>3900000</v>
          </cell>
          <cell r="L56">
            <v>4017000</v>
          </cell>
          <cell r="M56">
            <v>4137510</v>
          </cell>
          <cell r="N56">
            <v>4261635.3</v>
          </cell>
          <cell r="O56">
            <v>4389484.359</v>
          </cell>
        </row>
        <row r="57">
          <cell r="A57" t="str">
            <v>Licences, Permits &amp; Fees</v>
          </cell>
          <cell r="B57" t="str">
            <v> Licenses/Permits/Services &amp; Fees</v>
          </cell>
          <cell r="C57" t="str">
            <v>Licences, Permits &amp; Fees</v>
          </cell>
          <cell r="D57" t="str">
            <v>High School Athletics</v>
          </cell>
          <cell r="E57">
            <v>19437</v>
          </cell>
          <cell r="F57">
            <v>21495</v>
          </cell>
          <cell r="G57">
            <v>26469</v>
          </cell>
          <cell r="H57">
            <v>24063</v>
          </cell>
          <cell r="I57">
            <v>26292</v>
          </cell>
          <cell r="J57">
            <v>25000</v>
          </cell>
          <cell r="K57">
            <v>25000</v>
          </cell>
          <cell r="L57">
            <v>25750</v>
          </cell>
          <cell r="M57">
            <v>26522.5</v>
          </cell>
          <cell r="N57">
            <v>27318.175</v>
          </cell>
          <cell r="O57">
            <v>28137.72025</v>
          </cell>
        </row>
        <row r="59">
          <cell r="A59" t="str">
            <v>Interest Income</v>
          </cell>
          <cell r="B59" t="str">
            <v> Income from Short Term Investments</v>
          </cell>
          <cell r="C59" t="str">
            <v>Interest Income</v>
          </cell>
          <cell r="D59" t="str">
            <v>Interest Income</v>
          </cell>
          <cell r="E59">
            <v>512696.02</v>
          </cell>
          <cell r="F59">
            <v>885891</v>
          </cell>
          <cell r="G59">
            <v>748993</v>
          </cell>
          <cell r="H59">
            <v>1597215.53</v>
          </cell>
          <cell r="I59">
            <v>3258300.12</v>
          </cell>
          <cell r="J59">
            <v>2000000</v>
          </cell>
          <cell r="K59">
            <v>3250000</v>
          </cell>
          <cell r="L59">
            <v>3250000</v>
          </cell>
          <cell r="M59">
            <v>3250000</v>
          </cell>
          <cell r="N59">
            <v>3250000</v>
          </cell>
          <cell r="O59">
            <v>3250000</v>
          </cell>
        </row>
        <row r="61">
          <cell r="A61" t="str">
            <v>Rents &amp; Fines</v>
          </cell>
          <cell r="B61" t="str">
            <v> Received from Rents </v>
          </cell>
          <cell r="C61" t="str">
            <v>Rents &amp; Fines</v>
          </cell>
          <cell r="D61" t="str">
            <v>Parks Employee Rents</v>
          </cell>
          <cell r="E61">
            <v>7700</v>
          </cell>
          <cell r="F61">
            <v>8823</v>
          </cell>
          <cell r="G61">
            <v>5775</v>
          </cell>
          <cell r="H61">
            <v>7072.5</v>
          </cell>
          <cell r="I61">
            <v>8400</v>
          </cell>
          <cell r="J61">
            <v>7000</v>
          </cell>
          <cell r="K61">
            <v>7000</v>
          </cell>
          <cell r="L61">
            <v>7210</v>
          </cell>
          <cell r="M61">
            <v>7426.3</v>
          </cell>
          <cell r="N61">
            <v>7649.089</v>
          </cell>
          <cell r="O61">
            <v>7878.56167</v>
          </cell>
        </row>
        <row r="62">
          <cell r="A62" t="str">
            <v>Rents &amp; Fines</v>
          </cell>
          <cell r="B62" t="str">
            <v> Received from Rents </v>
          </cell>
          <cell r="C62" t="str">
            <v>Rents &amp; Fines</v>
          </cell>
          <cell r="D62" t="str">
            <v>Oak Street Project</v>
          </cell>
          <cell r="F62">
            <v>625</v>
          </cell>
          <cell r="G62">
            <v>0</v>
          </cell>
          <cell r="H62">
            <v>0</v>
          </cell>
          <cell r="J62">
            <v>0</v>
          </cell>
          <cell r="K62">
            <v>0</v>
          </cell>
          <cell r="L62">
            <v>0</v>
          </cell>
          <cell r="M62">
            <v>0</v>
          </cell>
          <cell r="N62">
            <v>0</v>
          </cell>
          <cell r="O62">
            <v>0</v>
          </cell>
        </row>
        <row r="63">
          <cell r="A63" t="str">
            <v>Rents &amp; Fines</v>
          </cell>
          <cell r="B63" t="str">
            <v> Received from Rents </v>
          </cell>
          <cell r="C63" t="str">
            <v>Rents &amp; Fines</v>
          </cell>
          <cell r="D63" t="str">
            <v>Misc Comm Dev Rent</v>
          </cell>
          <cell r="E63">
            <v>306902.5</v>
          </cell>
          <cell r="F63">
            <v>313353</v>
          </cell>
          <cell r="G63">
            <v>308785</v>
          </cell>
          <cell r="H63">
            <v>307530</v>
          </cell>
          <cell r="I63">
            <v>357530</v>
          </cell>
          <cell r="J63">
            <v>310000</v>
          </cell>
          <cell r="K63">
            <v>310000</v>
          </cell>
          <cell r="L63">
            <v>319300</v>
          </cell>
          <cell r="M63">
            <v>328879</v>
          </cell>
          <cell r="N63">
            <v>338745.37</v>
          </cell>
          <cell r="O63">
            <v>348907.7311</v>
          </cell>
        </row>
        <row r="64">
          <cell r="A64" t="str">
            <v>Rents &amp; Fines</v>
          </cell>
          <cell r="B64" t="str">
            <v> Received from Rents </v>
          </cell>
          <cell r="C64" t="str">
            <v>Rents &amp; Fines</v>
          </cell>
          <cell r="D64" t="str">
            <v>Parking Space Rental</v>
          </cell>
          <cell r="E64">
            <v>5615.75</v>
          </cell>
          <cell r="F64">
            <v>4633</v>
          </cell>
          <cell r="G64">
            <v>5961</v>
          </cell>
          <cell r="H64">
            <v>4573.75</v>
          </cell>
          <cell r="I64">
            <v>4455.75</v>
          </cell>
          <cell r="J64">
            <v>4600</v>
          </cell>
          <cell r="K64">
            <v>4600</v>
          </cell>
          <cell r="L64">
            <v>4738</v>
          </cell>
          <cell r="M64">
            <v>4880.14</v>
          </cell>
          <cell r="N64">
            <v>5026.5442</v>
          </cell>
          <cell r="O64">
            <v>5177.340526000001</v>
          </cell>
        </row>
        <row r="65">
          <cell r="A65" t="str">
            <v>Rents &amp; Fines</v>
          </cell>
          <cell r="B65" t="str">
            <v> Received from Fines</v>
          </cell>
          <cell r="C65" t="str">
            <v>Rents &amp; Fines</v>
          </cell>
          <cell r="D65" t="str">
            <v>Superior Court</v>
          </cell>
          <cell r="E65">
            <v>4505</v>
          </cell>
          <cell r="F65">
            <v>5807</v>
          </cell>
          <cell r="G65">
            <v>5520</v>
          </cell>
          <cell r="H65">
            <v>7061</v>
          </cell>
          <cell r="I65">
            <v>5420</v>
          </cell>
          <cell r="J65">
            <v>7000</v>
          </cell>
          <cell r="K65">
            <v>7000</v>
          </cell>
          <cell r="L65">
            <v>7210</v>
          </cell>
          <cell r="M65">
            <v>7426.3</v>
          </cell>
          <cell r="N65">
            <v>7649.089</v>
          </cell>
          <cell r="O65">
            <v>7878.56167</v>
          </cell>
        </row>
        <row r="66">
          <cell r="A66" t="str">
            <v>Rents &amp; Fines</v>
          </cell>
          <cell r="B66" t="str">
            <v> Received from Fines</v>
          </cell>
          <cell r="C66" t="str">
            <v>Rents &amp; Fines</v>
          </cell>
          <cell r="D66" t="str">
            <v>Parking Tags</v>
          </cell>
          <cell r="E66">
            <v>2198840.19</v>
          </cell>
          <cell r="F66">
            <v>2828517</v>
          </cell>
          <cell r="G66">
            <v>2235265</v>
          </cell>
          <cell r="H66">
            <v>3682126.13</v>
          </cell>
          <cell r="I66">
            <v>4658137.11</v>
          </cell>
          <cell r="J66">
            <v>4000000</v>
          </cell>
          <cell r="K66">
            <v>4000000</v>
          </cell>
          <cell r="L66">
            <v>4120000</v>
          </cell>
          <cell r="M66">
            <v>4243600</v>
          </cell>
          <cell r="N66">
            <v>4370908</v>
          </cell>
          <cell r="O66">
            <v>4502035.24</v>
          </cell>
        </row>
        <row r="67">
          <cell r="A67" t="str">
            <v>Rents &amp; Fines</v>
          </cell>
          <cell r="B67" t="str">
            <v> Received from Fines</v>
          </cell>
          <cell r="C67" t="str">
            <v>Rents &amp; Fines</v>
          </cell>
          <cell r="D67" t="str">
            <v>Police-False Alarms Fines/Regis.</v>
          </cell>
          <cell r="E67">
            <v>44431.54</v>
          </cell>
          <cell r="F67">
            <v>33104</v>
          </cell>
          <cell r="G67">
            <v>32508</v>
          </cell>
          <cell r="H67">
            <v>35633.67</v>
          </cell>
          <cell r="I67">
            <v>4372</v>
          </cell>
          <cell r="J67">
            <v>35000</v>
          </cell>
          <cell r="K67">
            <v>35000</v>
          </cell>
          <cell r="L67">
            <v>36050</v>
          </cell>
          <cell r="M67">
            <v>37131.5</v>
          </cell>
          <cell r="N67">
            <v>38245.445</v>
          </cell>
          <cell r="O67">
            <v>39392.80835</v>
          </cell>
        </row>
        <row r="68">
          <cell r="A68" t="str">
            <v>Rents &amp; Fines</v>
          </cell>
          <cell r="B68" t="str">
            <v> Received from Fines</v>
          </cell>
          <cell r="C68" t="str">
            <v>Rents &amp; Fines</v>
          </cell>
          <cell r="D68" t="str">
            <v>Public Works: Public Space Violations</v>
          </cell>
          <cell r="E68">
            <v>0</v>
          </cell>
          <cell r="F68">
            <v>1628</v>
          </cell>
          <cell r="G68">
            <v>8797</v>
          </cell>
          <cell r="H68">
            <v>10818.96</v>
          </cell>
          <cell r="I68">
            <v>5525</v>
          </cell>
          <cell r="J68">
            <v>10000</v>
          </cell>
          <cell r="K68">
            <v>10000</v>
          </cell>
          <cell r="L68">
            <v>10300</v>
          </cell>
          <cell r="M68">
            <v>10609</v>
          </cell>
          <cell r="N68">
            <v>10927.27</v>
          </cell>
          <cell r="O68">
            <v>11255.0881</v>
          </cell>
        </row>
        <row r="70">
          <cell r="A70" t="str">
            <v>Other Revenue</v>
          </cell>
          <cell r="B70" t="str">
            <v> Payments in Lieu of Taxes</v>
          </cell>
          <cell r="C70" t="str">
            <v>Other Revenue</v>
          </cell>
          <cell r="D70" t="str">
            <v>So Central Regional Water Auth.</v>
          </cell>
          <cell r="E70">
            <v>542781.02</v>
          </cell>
          <cell r="F70">
            <v>574167</v>
          </cell>
          <cell r="G70">
            <v>613845</v>
          </cell>
          <cell r="H70">
            <v>629853.98</v>
          </cell>
          <cell r="I70">
            <v>691486.67</v>
          </cell>
          <cell r="J70">
            <v>691487</v>
          </cell>
          <cell r="K70">
            <v>691487</v>
          </cell>
          <cell r="L70">
            <v>712231.61</v>
          </cell>
          <cell r="M70">
            <v>733598.5583</v>
          </cell>
          <cell r="N70">
            <v>755606.515049</v>
          </cell>
          <cell r="O70">
            <v>778274.71050047</v>
          </cell>
        </row>
        <row r="71">
          <cell r="A71" t="str">
            <v>Other Revenue</v>
          </cell>
          <cell r="B71" t="str">
            <v> Payments in Lieu of Taxes</v>
          </cell>
          <cell r="C71" t="str">
            <v>Other Revenue</v>
          </cell>
          <cell r="D71" t="str">
            <v>Air Rights Garage-Temple Medical</v>
          </cell>
          <cell r="E71">
            <v>27831.38</v>
          </cell>
          <cell r="F71">
            <v>28500</v>
          </cell>
          <cell r="G71">
            <v>29856</v>
          </cell>
          <cell r="H71">
            <v>30630.7</v>
          </cell>
          <cell r="I71">
            <v>32955.3</v>
          </cell>
          <cell r="J71">
            <v>32955</v>
          </cell>
          <cell r="K71">
            <v>32955</v>
          </cell>
          <cell r="L71">
            <v>33943.65</v>
          </cell>
          <cell r="M71">
            <v>34961.959500000004</v>
          </cell>
          <cell r="N71">
            <v>36010.81828500001</v>
          </cell>
          <cell r="O71">
            <v>37091.14283355001</v>
          </cell>
        </row>
        <row r="72">
          <cell r="A72" t="str">
            <v>Other Revenue</v>
          </cell>
          <cell r="B72" t="str">
            <v> Payments in Lieu of Taxes</v>
          </cell>
          <cell r="C72" t="str">
            <v>Other Revenue</v>
          </cell>
          <cell r="D72" t="str">
            <v>52 Howe Street</v>
          </cell>
          <cell r="E72">
            <v>92762.19</v>
          </cell>
          <cell r="F72">
            <v>73076</v>
          </cell>
          <cell r="G72">
            <v>51431</v>
          </cell>
          <cell r="H72">
            <v>26095.45</v>
          </cell>
          <cell r="I72">
            <v>53756.66</v>
          </cell>
          <cell r="J72">
            <v>50000</v>
          </cell>
          <cell r="K72">
            <v>50000</v>
          </cell>
          <cell r="L72">
            <v>51500</v>
          </cell>
          <cell r="M72">
            <v>53045</v>
          </cell>
          <cell r="N72">
            <v>54636.35</v>
          </cell>
          <cell r="O72">
            <v>56275.4405</v>
          </cell>
        </row>
        <row r="73">
          <cell r="A73" t="str">
            <v>Other Revenue</v>
          </cell>
          <cell r="B73" t="str">
            <v> Payments in Lieu of Taxes</v>
          </cell>
          <cell r="C73" t="str">
            <v>Other Revenue</v>
          </cell>
          <cell r="D73" t="str">
            <v>Hospital of St. Raphael</v>
          </cell>
          <cell r="E73">
            <v>7951.14</v>
          </cell>
          <cell r="F73">
            <v>8367</v>
          </cell>
          <cell r="G73">
            <v>8766</v>
          </cell>
          <cell r="H73">
            <v>8993.08</v>
          </cell>
          <cell r="I73">
            <v>9675.58</v>
          </cell>
          <cell r="J73">
            <v>8993</v>
          </cell>
          <cell r="K73">
            <v>8993</v>
          </cell>
          <cell r="L73">
            <v>9262.79</v>
          </cell>
          <cell r="M73">
            <v>9540.673700000001</v>
          </cell>
          <cell r="N73">
            <v>9826.893911000001</v>
          </cell>
          <cell r="O73">
            <v>10121.70072833</v>
          </cell>
        </row>
        <row r="74">
          <cell r="A74" t="str">
            <v>Other Revenue</v>
          </cell>
          <cell r="B74" t="str">
            <v> Payments in Lieu of Taxes</v>
          </cell>
          <cell r="C74" t="str">
            <v>Other Revenue</v>
          </cell>
          <cell r="D74" t="str">
            <v>Ninth Square</v>
          </cell>
          <cell r="E74">
            <v>591090.5</v>
          </cell>
          <cell r="F74">
            <v>592221</v>
          </cell>
          <cell r="G74">
            <v>592577</v>
          </cell>
          <cell r="H74">
            <v>592328.97</v>
          </cell>
          <cell r="I74">
            <v>580065.42</v>
          </cell>
          <cell r="J74">
            <v>580065</v>
          </cell>
          <cell r="K74">
            <v>580065</v>
          </cell>
          <cell r="L74">
            <v>597466.9500000001</v>
          </cell>
          <cell r="M74">
            <v>615390.9585000001</v>
          </cell>
          <cell r="N74">
            <v>633852.6872550001</v>
          </cell>
          <cell r="O74">
            <v>652868.2678726502</v>
          </cell>
        </row>
        <row r="75">
          <cell r="A75" t="str">
            <v>Other Revenue</v>
          </cell>
          <cell r="B75" t="str">
            <v> Other Taxes and Assessments</v>
          </cell>
          <cell r="C75" t="str">
            <v>Other Revenue</v>
          </cell>
          <cell r="D75" t="str">
            <v>Real Estate Conveyance Tax</v>
          </cell>
          <cell r="E75">
            <v>323246.74</v>
          </cell>
          <cell r="F75">
            <v>548854</v>
          </cell>
          <cell r="G75">
            <v>1107325</v>
          </cell>
          <cell r="H75">
            <v>1365157.78</v>
          </cell>
          <cell r="I75">
            <v>2655956.21</v>
          </cell>
          <cell r="J75">
            <v>2000000</v>
          </cell>
          <cell r="K75">
            <v>2722000</v>
          </cell>
          <cell r="L75">
            <v>2803660</v>
          </cell>
          <cell r="M75">
            <v>2887769.8000000003</v>
          </cell>
          <cell r="N75">
            <v>2974402.8940000003</v>
          </cell>
          <cell r="O75">
            <v>3063634.9808200006</v>
          </cell>
        </row>
        <row r="76">
          <cell r="A76" t="str">
            <v>Other Revenue</v>
          </cell>
          <cell r="B76" t="str">
            <v> Other Taxes and Assessments</v>
          </cell>
          <cell r="C76" t="str">
            <v>Other Revenue</v>
          </cell>
          <cell r="D76" t="str">
            <v>Yale Payment-Fire Services</v>
          </cell>
          <cell r="E76">
            <v>2118838</v>
          </cell>
          <cell r="F76">
            <v>2235216</v>
          </cell>
          <cell r="G76">
            <v>2210888</v>
          </cell>
          <cell r="H76">
            <v>2329653.5</v>
          </cell>
          <cell r="I76">
            <v>2182000</v>
          </cell>
          <cell r="J76">
            <v>2307460</v>
          </cell>
          <cell r="K76">
            <v>2307460</v>
          </cell>
          <cell r="L76">
            <v>2376683.8000000003</v>
          </cell>
          <cell r="M76">
            <v>2447984.3140000002</v>
          </cell>
          <cell r="N76">
            <v>2521423.8434200003</v>
          </cell>
          <cell r="O76">
            <v>2597066.5587226003</v>
          </cell>
        </row>
        <row r="77">
          <cell r="A77" t="str">
            <v>Other Revenue</v>
          </cell>
          <cell r="B77" t="str">
            <v> Other Taxes and Assessments</v>
          </cell>
          <cell r="C77" t="str">
            <v>Other Revenue</v>
          </cell>
          <cell r="D77" t="str">
            <v>Air Rights Garage</v>
          </cell>
          <cell r="E77">
            <v>99999.96</v>
          </cell>
          <cell r="F77">
            <v>200000</v>
          </cell>
          <cell r="G77">
            <v>183333</v>
          </cell>
          <cell r="H77">
            <v>216666.71</v>
          </cell>
          <cell r="I77">
            <v>200000.04</v>
          </cell>
          <cell r="J77">
            <v>183333</v>
          </cell>
          <cell r="K77">
            <v>183333</v>
          </cell>
          <cell r="L77">
            <v>188832.99</v>
          </cell>
          <cell r="M77">
            <v>194497.9797</v>
          </cell>
          <cell r="N77">
            <v>200332.919091</v>
          </cell>
          <cell r="O77">
            <v>206342.90666372998</v>
          </cell>
        </row>
        <row r="78">
          <cell r="A78" t="str">
            <v>Other Revenue</v>
          </cell>
          <cell r="B78" t="str">
            <v> Miscellaneous</v>
          </cell>
          <cell r="C78" t="str">
            <v>Other Revenue</v>
          </cell>
          <cell r="D78" t="str">
            <v>Controller</v>
          </cell>
          <cell r="E78">
            <v>2679501.54</v>
          </cell>
          <cell r="F78">
            <v>1896074</v>
          </cell>
          <cell r="G78">
            <v>1580938</v>
          </cell>
          <cell r="H78">
            <v>1793919.7999999998</v>
          </cell>
          <cell r="I78">
            <v>1097229.95</v>
          </cell>
          <cell r="J78">
            <v>950000</v>
          </cell>
          <cell r="K78">
            <v>950000</v>
          </cell>
          <cell r="L78">
            <v>978500</v>
          </cell>
          <cell r="M78">
            <v>1007855</v>
          </cell>
          <cell r="N78">
            <v>1038090.65</v>
          </cell>
          <cell r="O78">
            <v>1069233.3695</v>
          </cell>
        </row>
        <row r="79">
          <cell r="A79" t="str">
            <v>Other Revenue</v>
          </cell>
          <cell r="B79" t="str">
            <v> Miscellaneous</v>
          </cell>
          <cell r="C79" t="str">
            <v>Other Revenue</v>
          </cell>
          <cell r="D79" t="str">
            <v>Off Track Betting</v>
          </cell>
          <cell r="E79">
            <v>1297822.54</v>
          </cell>
          <cell r="F79">
            <v>1316527</v>
          </cell>
          <cell r="G79">
            <v>1401622</v>
          </cell>
          <cell r="H79">
            <v>1392595.78</v>
          </cell>
          <cell r="I79">
            <v>1274601.5</v>
          </cell>
          <cell r="J79">
            <v>1400000</v>
          </cell>
          <cell r="K79">
            <v>1400000</v>
          </cell>
          <cell r="L79">
            <v>1442000</v>
          </cell>
          <cell r="M79">
            <v>1485260</v>
          </cell>
          <cell r="N79">
            <v>1529817.8</v>
          </cell>
          <cell r="O79">
            <v>1575712.334</v>
          </cell>
        </row>
        <row r="80">
          <cell r="A80" t="str">
            <v>Other Revenue</v>
          </cell>
          <cell r="B80" t="str">
            <v> Miscellaneous</v>
          </cell>
          <cell r="C80" t="str">
            <v>Other Revenue</v>
          </cell>
          <cell r="D80" t="str">
            <v>Personal Motor Vehicle Reimb</v>
          </cell>
          <cell r="E80">
            <v>24610.38</v>
          </cell>
          <cell r="F80">
            <v>22669</v>
          </cell>
          <cell r="G80">
            <v>25614</v>
          </cell>
          <cell r="H80">
            <v>30559.04</v>
          </cell>
          <cell r="I80">
            <v>33566.6</v>
          </cell>
          <cell r="J80">
            <v>30000</v>
          </cell>
          <cell r="K80">
            <v>30000</v>
          </cell>
          <cell r="L80">
            <v>30900</v>
          </cell>
          <cell r="M80">
            <v>31827</v>
          </cell>
          <cell r="N80">
            <v>32781.81</v>
          </cell>
          <cell r="O80">
            <v>33765.264299999995</v>
          </cell>
        </row>
        <row r="81">
          <cell r="A81" t="str">
            <v>Other Revenue</v>
          </cell>
          <cell r="B81" t="str">
            <v> Miscellaneous</v>
          </cell>
          <cell r="C81" t="str">
            <v>Other Revenue</v>
          </cell>
          <cell r="D81" t="str">
            <v>Neigh. Pres Loan Payments</v>
          </cell>
          <cell r="E81">
            <v>52998.06</v>
          </cell>
          <cell r="F81">
            <v>52474</v>
          </cell>
          <cell r="G81">
            <v>48232</v>
          </cell>
          <cell r="H81">
            <v>94822.82</v>
          </cell>
          <cell r="I81">
            <v>29555.82</v>
          </cell>
          <cell r="J81">
            <v>94000</v>
          </cell>
          <cell r="K81">
            <v>94000</v>
          </cell>
          <cell r="L81">
            <v>96820</v>
          </cell>
          <cell r="M81">
            <v>99724.6</v>
          </cell>
          <cell r="N81">
            <v>102716.338</v>
          </cell>
          <cell r="O81">
            <v>105797.82814000001</v>
          </cell>
        </row>
        <row r="82">
          <cell r="A82" t="str">
            <v>Other Revenue</v>
          </cell>
          <cell r="B82" t="str">
            <v> Miscellaneous</v>
          </cell>
          <cell r="C82" t="str">
            <v>Other Revenue</v>
          </cell>
          <cell r="D82" t="str">
            <v>Welfare Department</v>
          </cell>
          <cell r="E82">
            <v>30041.06</v>
          </cell>
          <cell r="F82">
            <v>15248</v>
          </cell>
          <cell r="G82">
            <v>25227</v>
          </cell>
          <cell r="H82">
            <v>19845.31</v>
          </cell>
          <cell r="I82">
            <v>18360.44</v>
          </cell>
          <cell r="J82">
            <v>19000</v>
          </cell>
          <cell r="K82">
            <v>19000</v>
          </cell>
          <cell r="L82">
            <v>19570</v>
          </cell>
          <cell r="M82">
            <v>20157.100000000002</v>
          </cell>
          <cell r="N82">
            <v>20761.813000000002</v>
          </cell>
          <cell r="O82">
            <v>21384.667390000002</v>
          </cell>
        </row>
        <row r="83">
          <cell r="A83" t="str">
            <v>Other Revenue</v>
          </cell>
          <cell r="B83" t="str">
            <v> Miscellaneous</v>
          </cell>
          <cell r="C83" t="str">
            <v>Other Revenue</v>
          </cell>
          <cell r="D83" t="str">
            <v>Commission on Equal Opportunities</v>
          </cell>
          <cell r="F83">
            <v>0</v>
          </cell>
          <cell r="G83">
            <v>0</v>
          </cell>
          <cell r="H83">
            <v>94443</v>
          </cell>
          <cell r="I83">
            <v>49287</v>
          </cell>
          <cell r="J83">
            <v>75000</v>
          </cell>
          <cell r="K83">
            <v>75000</v>
          </cell>
          <cell r="L83">
            <v>77250</v>
          </cell>
          <cell r="M83">
            <v>79567.5</v>
          </cell>
          <cell r="N83">
            <v>81954.52500000001</v>
          </cell>
          <cell r="O83">
            <v>84413.16075000001</v>
          </cell>
        </row>
        <row r="84">
          <cell r="A84" t="str">
            <v>Other Revenue</v>
          </cell>
          <cell r="B84" t="str">
            <v> Miscellaneous</v>
          </cell>
          <cell r="C84" t="str">
            <v>Other Revenue</v>
          </cell>
          <cell r="D84" t="str">
            <v>Proceeds from sale of WPCA</v>
          </cell>
          <cell r="G84">
            <v>0</v>
          </cell>
          <cell r="H84">
            <v>0</v>
          </cell>
          <cell r="J84">
            <v>0</v>
          </cell>
          <cell r="K84">
            <v>0</v>
          </cell>
          <cell r="L84">
            <v>0</v>
          </cell>
          <cell r="M84">
            <v>0</v>
          </cell>
          <cell r="N84">
            <v>0</v>
          </cell>
          <cell r="O84">
            <v>0</v>
          </cell>
        </row>
        <row r="85">
          <cell r="A85" t="str">
            <v>Other Revenue</v>
          </cell>
          <cell r="B85" t="str">
            <v> Miscellaneous</v>
          </cell>
          <cell r="C85" t="str">
            <v>Other Revenue</v>
          </cell>
          <cell r="D85" t="str">
            <v>GNHWPCA:PILOT</v>
          </cell>
          <cell r="E85">
            <v>0</v>
          </cell>
          <cell r="F85">
            <v>0</v>
          </cell>
          <cell r="G85">
            <v>0</v>
          </cell>
          <cell r="H85">
            <v>0</v>
          </cell>
          <cell r="I85">
            <v>304200</v>
          </cell>
          <cell r="J85">
            <v>609000</v>
          </cell>
          <cell r="K85">
            <v>609000</v>
          </cell>
          <cell r="L85">
            <v>627270</v>
          </cell>
          <cell r="M85">
            <v>646088.1</v>
          </cell>
          <cell r="N85">
            <v>665470.743</v>
          </cell>
          <cell r="O85">
            <v>685434.86529</v>
          </cell>
        </row>
        <row r="86">
          <cell r="A86" t="str">
            <v>Other Revenue</v>
          </cell>
          <cell r="B86" t="str">
            <v> Other Revenue</v>
          </cell>
          <cell r="C86" t="str">
            <v>Other Revenue</v>
          </cell>
          <cell r="D86" t="str">
            <v>Non-Profits</v>
          </cell>
          <cell r="G86">
            <v>0</v>
          </cell>
          <cell r="H86">
            <v>2061000</v>
          </cell>
          <cell r="I86">
            <v>2965440</v>
          </cell>
          <cell r="J86">
            <v>3087750</v>
          </cell>
          <cell r="K86">
            <v>3087750</v>
          </cell>
          <cell r="L86">
            <v>3180382.5</v>
          </cell>
          <cell r="M86">
            <v>3275793.975</v>
          </cell>
          <cell r="N86">
            <v>3374067.7942500003</v>
          </cell>
          <cell r="O86">
            <v>3475289.8280775</v>
          </cell>
        </row>
        <row r="87">
          <cell r="A87" t="str">
            <v>Other Revenue</v>
          </cell>
          <cell r="B87" t="str">
            <v> Other Revenue</v>
          </cell>
          <cell r="C87" t="str">
            <v>Other Revenue</v>
          </cell>
          <cell r="D87" t="str">
            <v>Additional Programs</v>
          </cell>
          <cell r="G87">
            <v>0</v>
          </cell>
          <cell r="L87">
            <v>0</v>
          </cell>
          <cell r="M87">
            <v>0</v>
          </cell>
          <cell r="N87">
            <v>0</v>
          </cell>
          <cell r="O87">
            <v>0</v>
          </cell>
        </row>
        <row r="88">
          <cell r="A88" t="str">
            <v>Other Revenue</v>
          </cell>
          <cell r="B88" t="str">
            <v> Other Revenue</v>
          </cell>
          <cell r="C88" t="str">
            <v>Other Revenue</v>
          </cell>
          <cell r="D88" t="str">
            <v>Boot Finder Tow Program</v>
          </cell>
          <cell r="L88">
            <v>0</v>
          </cell>
          <cell r="M88">
            <v>0</v>
          </cell>
          <cell r="N88">
            <v>0</v>
          </cell>
          <cell r="O88">
            <v>0</v>
          </cell>
        </row>
        <row r="89">
          <cell r="A89" t="str">
            <v>Other Revenue</v>
          </cell>
          <cell r="B89" t="str">
            <v> Other Revenue</v>
          </cell>
          <cell r="C89" t="str">
            <v>Other Revenue</v>
          </cell>
          <cell r="D89" t="str">
            <v>Personal Property Tax</v>
          </cell>
          <cell r="L89">
            <v>0</v>
          </cell>
          <cell r="M89">
            <v>0</v>
          </cell>
          <cell r="N89">
            <v>0</v>
          </cell>
          <cell r="O89">
            <v>0</v>
          </cell>
        </row>
        <row r="90">
          <cell r="A90" t="str">
            <v>Other Revenue</v>
          </cell>
          <cell r="B90" t="str">
            <v> Other Revenue</v>
          </cell>
          <cell r="C90" t="str">
            <v>Other Revenue</v>
          </cell>
          <cell r="D90" t="str">
            <v>Motor Vehicle Taxes Prior to 2000</v>
          </cell>
          <cell r="L90">
            <v>0</v>
          </cell>
          <cell r="M90">
            <v>0</v>
          </cell>
          <cell r="N90">
            <v>0</v>
          </cell>
          <cell r="O90">
            <v>0</v>
          </cell>
        </row>
        <row r="91">
          <cell r="A91" t="str">
            <v>Other Revenue</v>
          </cell>
          <cell r="B91" t="str">
            <v> Other Revenue</v>
          </cell>
          <cell r="C91" t="str">
            <v>Other Revenue</v>
          </cell>
          <cell r="D91" t="str">
            <v>Sale Parking Garage</v>
          </cell>
          <cell r="H91">
            <v>500000</v>
          </cell>
          <cell r="J91">
            <v>0</v>
          </cell>
          <cell r="K91">
            <v>0</v>
          </cell>
          <cell r="L91">
            <v>0</v>
          </cell>
          <cell r="M91">
            <v>0</v>
          </cell>
          <cell r="N91">
            <v>0</v>
          </cell>
          <cell r="O91">
            <v>0</v>
          </cell>
        </row>
        <row r="92">
          <cell r="A92" t="str">
            <v>Other Revenue</v>
          </cell>
          <cell r="B92" t="str">
            <v> Other Revenue</v>
          </cell>
          <cell r="C92" t="str">
            <v>Other Revenue</v>
          </cell>
          <cell r="D92" t="str">
            <v>Fire Insurance Recoveries</v>
          </cell>
          <cell r="J92">
            <v>0</v>
          </cell>
          <cell r="K92">
            <v>0</v>
          </cell>
          <cell r="L92">
            <v>0</v>
          </cell>
          <cell r="M92">
            <v>0</v>
          </cell>
          <cell r="N92">
            <v>0</v>
          </cell>
          <cell r="O92">
            <v>0</v>
          </cell>
        </row>
        <row r="93">
          <cell r="A93" t="str">
            <v>Other Revenue</v>
          </cell>
          <cell r="B93" t="str">
            <v> Other Revenue</v>
          </cell>
          <cell r="C93" t="str">
            <v>Other Revenue</v>
          </cell>
          <cell r="D93" t="str">
            <v>I-95 Highway Expansion Program</v>
          </cell>
          <cell r="I93">
            <v>62217.5</v>
          </cell>
          <cell r="J93">
            <v>125000</v>
          </cell>
          <cell r="K93">
            <v>125000</v>
          </cell>
          <cell r="L93">
            <v>128750</v>
          </cell>
          <cell r="M93">
            <v>132612.5</v>
          </cell>
          <cell r="N93">
            <v>136590.875</v>
          </cell>
          <cell r="O93">
            <v>140688.60125</v>
          </cell>
        </row>
        <row r="94">
          <cell r="A94" t="str">
            <v>Other Revenue</v>
          </cell>
          <cell r="B94" t="str">
            <v> Other Revenue</v>
          </cell>
          <cell r="C94" t="str">
            <v>Other Revenue</v>
          </cell>
          <cell r="D94" t="str">
            <v>911 Consolidation</v>
          </cell>
          <cell r="I94">
            <v>0</v>
          </cell>
          <cell r="L94">
            <v>0</v>
          </cell>
          <cell r="M94">
            <v>0</v>
          </cell>
          <cell r="N94">
            <v>0</v>
          </cell>
          <cell r="O94">
            <v>0</v>
          </cell>
        </row>
        <row r="95">
          <cell r="A95" t="str">
            <v>Other Revenue</v>
          </cell>
          <cell r="B95" t="str">
            <v> Other Revenue</v>
          </cell>
          <cell r="C95" t="str">
            <v>Other Revenue</v>
          </cell>
          <cell r="D95" t="str">
            <v>United Illuminating Rebate- Energy Savings</v>
          </cell>
          <cell r="K95">
            <v>500000</v>
          </cell>
          <cell r="L95">
            <v>515000</v>
          </cell>
          <cell r="M95">
            <v>515000</v>
          </cell>
          <cell r="N95">
            <v>530450</v>
          </cell>
          <cell r="O95">
            <v>530450</v>
          </cell>
        </row>
        <row r="96">
          <cell r="A96" t="str">
            <v>Other Revenue</v>
          </cell>
          <cell r="B96" t="str">
            <v> Other Revenue</v>
          </cell>
          <cell r="C96" t="str">
            <v>Other Revenue</v>
          </cell>
          <cell r="D96" t="str">
            <v>Delinquent Parking Tag Collections</v>
          </cell>
          <cell r="I96">
            <v>44072.81</v>
          </cell>
          <cell r="J96">
            <v>1068293</v>
          </cell>
          <cell r="K96">
            <v>1068293</v>
          </cell>
          <cell r="L96">
            <v>1100341.79</v>
          </cell>
          <cell r="M96">
            <v>1133352.0437</v>
          </cell>
          <cell r="N96">
            <v>1167352.605011</v>
          </cell>
          <cell r="O96">
            <v>1202373.1831613302</v>
          </cell>
        </row>
        <row r="100">
          <cell r="A100" t="str">
            <v>Total</v>
          </cell>
          <cell r="E100">
            <v>345143571.12000024</v>
          </cell>
          <cell r="F100">
            <v>350741925</v>
          </cell>
          <cell r="G100">
            <v>361969886</v>
          </cell>
          <cell r="H100">
            <v>370436168.7899999</v>
          </cell>
          <cell r="I100">
            <v>400223981.01000005</v>
          </cell>
          <cell r="J100">
            <v>415696905</v>
          </cell>
          <cell r="K100">
            <v>445235271</v>
          </cell>
          <cell r="L100">
            <v>454669945.71000004</v>
          </cell>
          <cell r="M100">
            <v>464333961.8271002</v>
          </cell>
          <cell r="N100">
            <v>474264717.10517085</v>
          </cell>
          <cell r="O100">
            <v>484438463.90581685</v>
          </cell>
        </row>
        <row r="101">
          <cell r="A101" t="str">
            <v>% Change</v>
          </cell>
          <cell r="F101">
            <v>0.01622036262136639</v>
          </cell>
          <cell r="G101">
            <v>0.03201202992770247</v>
          </cell>
          <cell r="H101">
            <v>0.023389467238719153</v>
          </cell>
          <cell r="I101">
            <v>0.0804128071977952</v>
          </cell>
          <cell r="J101">
            <v>0.006154779566196256</v>
          </cell>
          <cell r="K101">
            <v>0.0710574595208977</v>
          </cell>
          <cell r="L101">
            <v>0.0211903129076223</v>
          </cell>
          <cell r="M101">
            <v>0.021255014122407268</v>
          </cell>
          <cell r="N101">
            <v>0.021387096560833596</v>
          </cell>
          <cell r="O101">
            <v>0.021451620653429204</v>
          </cell>
        </row>
        <row r="102">
          <cell r="A102" t="str">
            <v>Dollar Change</v>
          </cell>
          <cell r="F102">
            <v>5598353.879999757</v>
          </cell>
          <cell r="G102">
            <v>11227961</v>
          </cell>
          <cell r="H102">
            <v>8466282.789999902</v>
          </cell>
          <cell r="I102">
            <v>29787812.220000148</v>
          </cell>
          <cell r="J102">
            <v>2542872</v>
          </cell>
          <cell r="K102">
            <v>29538366</v>
          </cell>
          <cell r="L102">
            <v>38973040.71000004</v>
          </cell>
          <cell r="M102">
            <v>9664016.11710018</v>
          </cell>
          <cell r="N102">
            <v>9930755.278070629</v>
          </cell>
          <cell r="O102">
            <v>10173746.800646007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F172"/>
  <sheetViews>
    <sheetView tabSelected="1" workbookViewId="0" topLeftCell="A1">
      <pane ySplit="2" topLeftCell="BM113" activePane="bottomLeft" state="frozen"/>
      <selection pane="topLeft" activeCell="A1" sqref="A1"/>
      <selection pane="bottomLeft" activeCell="E132" sqref="E132"/>
    </sheetView>
  </sheetViews>
  <sheetFormatPr defaultColWidth="10.75390625" defaultRowHeight="12.75"/>
  <cols>
    <col min="1" max="2" width="10.75390625" style="2" customWidth="1"/>
    <col min="3" max="3" width="12.125" style="2" customWidth="1"/>
    <col min="4" max="4" width="14.25390625" style="96" customWidth="1"/>
    <col min="5" max="5" width="99.00390625" style="1" customWidth="1"/>
    <col min="6" max="16384" width="10.75390625" style="2" customWidth="1"/>
  </cols>
  <sheetData>
    <row r="1" spans="1:5" ht="76.5">
      <c r="A1" s="14"/>
      <c r="B1" s="13" t="s">
        <v>91</v>
      </c>
      <c r="C1" s="25">
        <v>38797.57638888889</v>
      </c>
      <c r="D1" s="94" t="s">
        <v>241</v>
      </c>
      <c r="E1" s="12" t="s">
        <v>224</v>
      </c>
    </row>
    <row r="2" spans="1:6" s="4" customFormat="1" ht="12.75">
      <c r="A2" s="4" t="s">
        <v>376</v>
      </c>
      <c r="B2" s="4" t="s">
        <v>176</v>
      </c>
      <c r="C2" s="4" t="s">
        <v>277</v>
      </c>
      <c r="D2" s="95" t="s">
        <v>225</v>
      </c>
      <c r="E2" s="5" t="s">
        <v>226</v>
      </c>
      <c r="F2" s="4" t="s">
        <v>204</v>
      </c>
    </row>
    <row r="3" spans="1:5" s="8" customFormat="1" ht="12.75">
      <c r="A3" s="8" t="s">
        <v>264</v>
      </c>
      <c r="B3" s="8" t="s">
        <v>115</v>
      </c>
      <c r="C3" s="8" t="s">
        <v>264</v>
      </c>
      <c r="D3" s="97"/>
      <c r="E3" s="9" t="s">
        <v>90</v>
      </c>
    </row>
    <row r="4" spans="1:5" ht="25.5">
      <c r="A4" s="2" t="s">
        <v>264</v>
      </c>
      <c r="B4" s="2" t="s">
        <v>231</v>
      </c>
      <c r="C4" s="2" t="s">
        <v>230</v>
      </c>
      <c r="D4" s="97"/>
      <c r="E4" s="1" t="s">
        <v>124</v>
      </c>
    </row>
    <row r="5" spans="1:5" ht="12.75">
      <c r="A5" s="2" t="s">
        <v>264</v>
      </c>
      <c r="B5" s="2" t="s">
        <v>231</v>
      </c>
      <c r="C5" s="2" t="s">
        <v>230</v>
      </c>
      <c r="D5" s="97"/>
      <c r="E5" s="1" t="s">
        <v>227</v>
      </c>
    </row>
    <row r="6" spans="1:5" ht="12.75">
      <c r="A6" s="2" t="s">
        <v>264</v>
      </c>
      <c r="B6" s="2" t="s">
        <v>263</v>
      </c>
      <c r="C6" s="2" t="s">
        <v>262</v>
      </c>
      <c r="D6" s="97"/>
      <c r="E6" s="1" t="s">
        <v>228</v>
      </c>
    </row>
    <row r="7" spans="1:6" ht="25.5">
      <c r="A7" s="2" t="s">
        <v>319</v>
      </c>
      <c r="B7" s="2" t="s">
        <v>231</v>
      </c>
      <c r="C7" s="2" t="s">
        <v>230</v>
      </c>
      <c r="D7" s="97"/>
      <c r="E7" s="1" t="s">
        <v>164</v>
      </c>
      <c r="F7" s="2" t="s">
        <v>161</v>
      </c>
    </row>
    <row r="8" spans="1:6" ht="12.75">
      <c r="A8" s="2" t="s">
        <v>162</v>
      </c>
      <c r="B8" s="2" t="s">
        <v>115</v>
      </c>
      <c r="C8" s="2" t="s">
        <v>264</v>
      </c>
      <c r="D8" s="97">
        <v>800000</v>
      </c>
      <c r="E8" s="1" t="s">
        <v>141</v>
      </c>
      <c r="F8" s="2" t="s">
        <v>165</v>
      </c>
    </row>
    <row r="9" spans="1:5" s="8" customFormat="1" ht="25.5">
      <c r="A9" s="2" t="s">
        <v>319</v>
      </c>
      <c r="B9" s="8" t="s">
        <v>231</v>
      </c>
      <c r="C9" s="8" t="s">
        <v>230</v>
      </c>
      <c r="D9" s="97">
        <v>18000</v>
      </c>
      <c r="E9" s="9" t="s">
        <v>163</v>
      </c>
    </row>
    <row r="10" spans="1:6" ht="12.75">
      <c r="A10" s="2" t="s">
        <v>319</v>
      </c>
      <c r="B10" s="2" t="s">
        <v>115</v>
      </c>
      <c r="C10" s="2" t="s">
        <v>264</v>
      </c>
      <c r="D10" s="97">
        <v>10285314.850000001</v>
      </c>
      <c r="E10" s="1" t="s">
        <v>112</v>
      </c>
      <c r="F10" s="2" t="s">
        <v>170</v>
      </c>
    </row>
    <row r="11" spans="4:5" ht="12.75">
      <c r="D11" s="97">
        <v>12342377.82</v>
      </c>
      <c r="E11" s="1" t="s">
        <v>368</v>
      </c>
    </row>
    <row r="12" spans="1:5" ht="12.75">
      <c r="A12" s="2" t="s">
        <v>319</v>
      </c>
      <c r="B12" s="2" t="s">
        <v>174</v>
      </c>
      <c r="C12" s="2" t="s">
        <v>262</v>
      </c>
      <c r="D12" s="97"/>
      <c r="E12" s="1" t="s">
        <v>113</v>
      </c>
    </row>
    <row r="13" spans="1:5" s="8" customFormat="1" ht="25.5">
      <c r="A13" s="8" t="s">
        <v>247</v>
      </c>
      <c r="B13" s="8" t="s">
        <v>231</v>
      </c>
      <c r="C13" s="8" t="s">
        <v>230</v>
      </c>
      <c r="D13" s="97">
        <v>63098588.6</v>
      </c>
      <c r="E13" s="9" t="s">
        <v>253</v>
      </c>
    </row>
    <row r="14" spans="1:5" ht="25.5">
      <c r="A14" s="2" t="s">
        <v>247</v>
      </c>
      <c r="B14" s="2" t="s">
        <v>115</v>
      </c>
      <c r="C14" s="2" t="s">
        <v>264</v>
      </c>
      <c r="D14" s="97"/>
      <c r="E14" s="1" t="s">
        <v>32</v>
      </c>
    </row>
    <row r="15" spans="1:5" ht="12.75">
      <c r="A15" s="2" t="s">
        <v>319</v>
      </c>
      <c r="B15" s="2" t="s">
        <v>231</v>
      </c>
      <c r="C15" s="2" t="s">
        <v>230</v>
      </c>
      <c r="D15" s="97"/>
      <c r="E15" s="1" t="s">
        <v>114</v>
      </c>
    </row>
    <row r="16" spans="1:5" ht="12.75">
      <c r="A16" s="2" t="s">
        <v>319</v>
      </c>
      <c r="B16" s="2" t="s">
        <v>174</v>
      </c>
      <c r="C16" s="2" t="s">
        <v>262</v>
      </c>
      <c r="D16" s="97">
        <f>D148</f>
        <v>2758828.857342466</v>
      </c>
      <c r="E16" s="9" t="s">
        <v>117</v>
      </c>
    </row>
    <row r="17" spans="1:5" ht="12.75">
      <c r="A17" s="2" t="s">
        <v>319</v>
      </c>
      <c r="B17" s="2" t="s">
        <v>231</v>
      </c>
      <c r="C17" s="2" t="s">
        <v>126</v>
      </c>
      <c r="D17" s="97"/>
      <c r="E17" s="1" t="s">
        <v>118</v>
      </c>
    </row>
    <row r="18" spans="1:5" ht="12.75">
      <c r="A18" s="2" t="s">
        <v>319</v>
      </c>
      <c r="B18" s="2" t="s">
        <v>231</v>
      </c>
      <c r="C18" s="2" t="s">
        <v>86</v>
      </c>
      <c r="D18" s="97"/>
      <c r="E18" s="1" t="s">
        <v>119</v>
      </c>
    </row>
    <row r="19" spans="1:5" ht="38.25">
      <c r="A19" s="2" t="s">
        <v>319</v>
      </c>
      <c r="B19" s="2" t="s">
        <v>231</v>
      </c>
      <c r="C19" s="2" t="s">
        <v>86</v>
      </c>
      <c r="D19" s="97"/>
      <c r="E19" s="1" t="s">
        <v>85</v>
      </c>
    </row>
    <row r="20" spans="1:5" ht="12.75">
      <c r="A20" s="2" t="s">
        <v>319</v>
      </c>
      <c r="B20" s="2" t="s">
        <v>231</v>
      </c>
      <c r="C20" s="2" t="s">
        <v>306</v>
      </c>
      <c r="D20" s="97"/>
      <c r="E20" s="1" t="s">
        <v>125</v>
      </c>
    </row>
    <row r="21" spans="1:5" ht="12.75">
      <c r="A21" s="2" t="s">
        <v>247</v>
      </c>
      <c r="B21" s="2" t="s">
        <v>307</v>
      </c>
      <c r="C21" s="2" t="s">
        <v>278</v>
      </c>
      <c r="D21" s="97"/>
      <c r="E21" s="1" t="s">
        <v>60</v>
      </c>
    </row>
    <row r="22" spans="1:6" ht="12.75">
      <c r="A22" s="2" t="s">
        <v>121</v>
      </c>
      <c r="B22" s="2" t="s">
        <v>231</v>
      </c>
      <c r="C22" s="2" t="s">
        <v>127</v>
      </c>
      <c r="D22" s="97">
        <v>3000000</v>
      </c>
      <c r="E22" s="1" t="s">
        <v>61</v>
      </c>
      <c r="F22" s="2" t="s">
        <v>165</v>
      </c>
    </row>
    <row r="23" spans="1:5" ht="25.5">
      <c r="A23" s="2" t="s">
        <v>318</v>
      </c>
      <c r="B23" s="2" t="s">
        <v>234</v>
      </c>
      <c r="C23" s="2" t="s">
        <v>264</v>
      </c>
      <c r="D23" s="97"/>
      <c r="E23" s="1" t="s">
        <v>15</v>
      </c>
    </row>
    <row r="24" spans="1:5" ht="12.75">
      <c r="A24" s="2" t="s">
        <v>318</v>
      </c>
      <c r="B24" s="2" t="s">
        <v>234</v>
      </c>
      <c r="C24" s="2" t="s">
        <v>257</v>
      </c>
      <c r="D24" s="97"/>
      <c r="E24" s="1" t="s">
        <v>373</v>
      </c>
    </row>
    <row r="25" spans="1:5" s="8" customFormat="1" ht="25.5">
      <c r="A25" s="2" t="s">
        <v>318</v>
      </c>
      <c r="B25" s="8" t="s">
        <v>307</v>
      </c>
      <c r="C25" s="8" t="s">
        <v>142</v>
      </c>
      <c r="D25" s="97"/>
      <c r="E25" s="9" t="s">
        <v>16</v>
      </c>
    </row>
    <row r="26" spans="1:5" ht="25.5">
      <c r="A26" s="2" t="s">
        <v>318</v>
      </c>
      <c r="B26" s="2" t="s">
        <v>234</v>
      </c>
      <c r="C26" s="2" t="s">
        <v>203</v>
      </c>
      <c r="D26" s="97"/>
      <c r="E26" s="1" t="s">
        <v>202</v>
      </c>
    </row>
    <row r="27" spans="1:5" ht="12.75">
      <c r="A27" s="2" t="s">
        <v>318</v>
      </c>
      <c r="B27" s="2" t="s">
        <v>307</v>
      </c>
      <c r="C27" s="2" t="s">
        <v>173</v>
      </c>
      <c r="D27" s="97"/>
      <c r="E27" s="1" t="s">
        <v>68</v>
      </c>
    </row>
    <row r="28" spans="1:5" ht="12.75">
      <c r="A28" s="2" t="s">
        <v>318</v>
      </c>
      <c r="B28" s="2" t="s">
        <v>307</v>
      </c>
      <c r="C28" s="2" t="s">
        <v>173</v>
      </c>
      <c r="D28" s="97"/>
      <c r="E28" s="1" t="s">
        <v>139</v>
      </c>
    </row>
    <row r="29" spans="1:5" ht="12.75">
      <c r="A29" s="2" t="s">
        <v>318</v>
      </c>
      <c r="B29" s="2" t="s">
        <v>307</v>
      </c>
      <c r="C29" s="2" t="s">
        <v>173</v>
      </c>
      <c r="D29" s="97"/>
      <c r="E29" s="1" t="s">
        <v>145</v>
      </c>
    </row>
    <row r="30" spans="1:5" ht="12.75">
      <c r="A30" s="2" t="s">
        <v>318</v>
      </c>
      <c r="B30" s="2" t="s">
        <v>307</v>
      </c>
      <c r="C30" s="2" t="s">
        <v>173</v>
      </c>
      <c r="D30" s="97"/>
      <c r="E30" s="1" t="s">
        <v>298</v>
      </c>
    </row>
    <row r="31" spans="1:5" ht="12.75">
      <c r="A31" s="2" t="s">
        <v>318</v>
      </c>
      <c r="B31" s="2" t="s">
        <v>307</v>
      </c>
      <c r="C31" s="2" t="s">
        <v>173</v>
      </c>
      <c r="D31" s="97"/>
      <c r="E31" s="1" t="s">
        <v>215</v>
      </c>
    </row>
    <row r="32" spans="1:5" ht="12.75">
      <c r="A32" s="2" t="s">
        <v>318</v>
      </c>
      <c r="B32" s="2" t="s">
        <v>307</v>
      </c>
      <c r="C32" s="2" t="s">
        <v>173</v>
      </c>
      <c r="D32" s="97"/>
      <c r="E32" s="1" t="s">
        <v>189</v>
      </c>
    </row>
    <row r="33" spans="1:6" s="8" customFormat="1" ht="12.75">
      <c r="A33" s="8" t="s">
        <v>318</v>
      </c>
      <c r="B33" s="8" t="s">
        <v>307</v>
      </c>
      <c r="C33" s="8" t="s">
        <v>308</v>
      </c>
      <c r="D33" s="97">
        <v>0</v>
      </c>
      <c r="E33" s="9" t="s">
        <v>120</v>
      </c>
      <c r="F33" s="8" t="s">
        <v>190</v>
      </c>
    </row>
    <row r="34" spans="1:5" s="8" customFormat="1" ht="12.75">
      <c r="A34" s="8" t="s">
        <v>318</v>
      </c>
      <c r="B34" s="8" t="s">
        <v>307</v>
      </c>
      <c r="C34" s="8" t="s">
        <v>308</v>
      </c>
      <c r="D34" s="97"/>
      <c r="E34" s="9" t="s">
        <v>191</v>
      </c>
    </row>
    <row r="35" spans="1:5" ht="25.5">
      <c r="A35" s="2" t="s">
        <v>318</v>
      </c>
      <c r="B35" s="2" t="s">
        <v>234</v>
      </c>
      <c r="C35" s="2" t="s">
        <v>235</v>
      </c>
      <c r="D35" s="97"/>
      <c r="E35" s="1" t="s">
        <v>233</v>
      </c>
    </row>
    <row r="36" spans="1:5" ht="12.75">
      <c r="A36" s="2" t="s">
        <v>318</v>
      </c>
      <c r="B36" s="2" t="s">
        <v>307</v>
      </c>
      <c r="C36" s="2" t="s">
        <v>308</v>
      </c>
      <c r="D36" s="97"/>
      <c r="E36" s="1" t="s">
        <v>192</v>
      </c>
    </row>
    <row r="37" spans="1:5" ht="12.75">
      <c r="A37" s="2" t="s">
        <v>318</v>
      </c>
      <c r="B37" s="2" t="s">
        <v>234</v>
      </c>
      <c r="C37" s="2" t="s">
        <v>297</v>
      </c>
      <c r="D37" s="97">
        <v>28000</v>
      </c>
      <c r="E37" s="1" t="s">
        <v>193</v>
      </c>
    </row>
    <row r="38" spans="1:5" ht="12.75">
      <c r="A38" s="2" t="s">
        <v>318</v>
      </c>
      <c r="B38" s="2" t="s">
        <v>234</v>
      </c>
      <c r="C38" s="2" t="s">
        <v>297</v>
      </c>
      <c r="D38" s="97">
        <v>56000</v>
      </c>
      <c r="E38" s="1" t="s">
        <v>194</v>
      </c>
    </row>
    <row r="39" spans="1:5" s="8" customFormat="1" ht="12.75">
      <c r="A39" s="8" t="s">
        <v>318</v>
      </c>
      <c r="B39" s="8" t="s">
        <v>234</v>
      </c>
      <c r="C39" s="8" t="s">
        <v>297</v>
      </c>
      <c r="D39" s="97"/>
      <c r="E39" s="9" t="s">
        <v>296</v>
      </c>
    </row>
    <row r="40" spans="1:5" s="8" customFormat="1" ht="12.75">
      <c r="A40" s="8" t="s">
        <v>375</v>
      </c>
      <c r="B40" s="8" t="s">
        <v>234</v>
      </c>
      <c r="C40" s="8" t="s">
        <v>83</v>
      </c>
      <c r="D40" s="97">
        <v>1000000</v>
      </c>
      <c r="E40" s="9" t="s">
        <v>188</v>
      </c>
    </row>
    <row r="41" spans="1:5" ht="12.75">
      <c r="A41" s="2" t="s">
        <v>320</v>
      </c>
      <c r="B41" s="2" t="s">
        <v>231</v>
      </c>
      <c r="C41" s="2" t="s">
        <v>126</v>
      </c>
      <c r="D41" s="97"/>
      <c r="E41" s="1" t="s">
        <v>195</v>
      </c>
    </row>
    <row r="42" spans="1:6" ht="12.75">
      <c r="A42" s="2" t="s">
        <v>321</v>
      </c>
      <c r="B42" s="2" t="s">
        <v>231</v>
      </c>
      <c r="C42" s="2" t="s">
        <v>230</v>
      </c>
      <c r="D42" s="97">
        <v>724333</v>
      </c>
      <c r="E42" s="1" t="s">
        <v>196</v>
      </c>
      <c r="F42" s="2" t="s">
        <v>170</v>
      </c>
    </row>
    <row r="43" spans="1:5" ht="12.75">
      <c r="A43" s="2" t="s">
        <v>321</v>
      </c>
      <c r="B43" s="2" t="s">
        <v>231</v>
      </c>
      <c r="C43" s="2" t="s">
        <v>230</v>
      </c>
      <c r="D43" s="97"/>
      <c r="E43" s="1" t="s">
        <v>197</v>
      </c>
    </row>
    <row r="44" spans="1:5" ht="12.75">
      <c r="A44" s="2" t="s">
        <v>321</v>
      </c>
      <c r="B44" s="2" t="s">
        <v>231</v>
      </c>
      <c r="C44" s="2" t="s">
        <v>230</v>
      </c>
      <c r="D44" s="97"/>
      <c r="E44" s="1" t="s">
        <v>34</v>
      </c>
    </row>
    <row r="45" spans="1:5" ht="51">
      <c r="A45" s="2" t="s">
        <v>321</v>
      </c>
      <c r="B45" s="2" t="s">
        <v>115</v>
      </c>
      <c r="C45" s="2" t="s">
        <v>264</v>
      </c>
      <c r="D45" s="97"/>
      <c r="E45" s="1" t="s">
        <v>392</v>
      </c>
    </row>
    <row r="46" spans="1:5" s="8" customFormat="1" ht="12.75">
      <c r="A46" s="2" t="s">
        <v>321</v>
      </c>
      <c r="B46" s="8" t="s">
        <v>231</v>
      </c>
      <c r="C46" s="8" t="s">
        <v>142</v>
      </c>
      <c r="D46" s="97"/>
      <c r="E46" s="9" t="s">
        <v>198</v>
      </c>
    </row>
    <row r="47" spans="1:5" s="8" customFormat="1" ht="12.75">
      <c r="A47" s="2" t="s">
        <v>321</v>
      </c>
      <c r="B47" s="8" t="s">
        <v>231</v>
      </c>
      <c r="C47" s="8" t="s">
        <v>142</v>
      </c>
      <c r="D47" s="97"/>
      <c r="E47" s="9" t="s">
        <v>199</v>
      </c>
    </row>
    <row r="48" spans="1:5" s="8" customFormat="1" ht="12.75">
      <c r="A48" s="8" t="s">
        <v>180</v>
      </c>
      <c r="B48" s="8" t="s">
        <v>231</v>
      </c>
      <c r="C48" s="8" t="s">
        <v>127</v>
      </c>
      <c r="D48" s="97"/>
      <c r="E48" s="9" t="s">
        <v>200</v>
      </c>
    </row>
    <row r="49" spans="1:5" ht="12.75">
      <c r="A49" s="2" t="s">
        <v>321</v>
      </c>
      <c r="B49" s="2" t="s">
        <v>231</v>
      </c>
      <c r="C49" s="2" t="s">
        <v>127</v>
      </c>
      <c r="D49" s="97"/>
      <c r="E49" s="1" t="s">
        <v>201</v>
      </c>
    </row>
    <row r="50" spans="1:6" s="8" customFormat="1" ht="25.5">
      <c r="A50" s="2" t="s">
        <v>321</v>
      </c>
      <c r="B50" s="8" t="s">
        <v>231</v>
      </c>
      <c r="C50" s="8" t="s">
        <v>127</v>
      </c>
      <c r="D50" s="97"/>
      <c r="E50" s="9" t="s">
        <v>29</v>
      </c>
      <c r="F50" s="8" t="s">
        <v>30</v>
      </c>
    </row>
    <row r="51" spans="1:5" ht="12.75">
      <c r="A51" s="2" t="s">
        <v>321</v>
      </c>
      <c r="B51" s="2" t="s">
        <v>231</v>
      </c>
      <c r="C51" s="2" t="s">
        <v>144</v>
      </c>
      <c r="D51" s="97"/>
      <c r="E51" s="1" t="s">
        <v>31</v>
      </c>
    </row>
    <row r="52" spans="1:6" ht="12.75">
      <c r="A52" s="2" t="s">
        <v>321</v>
      </c>
      <c r="B52" s="2" t="s">
        <v>231</v>
      </c>
      <c r="C52" s="2" t="s">
        <v>128</v>
      </c>
      <c r="D52" s="97">
        <v>253676</v>
      </c>
      <c r="E52" s="1" t="s">
        <v>25</v>
      </c>
      <c r="F52" s="2" t="s">
        <v>26</v>
      </c>
    </row>
    <row r="53" spans="1:6" ht="12.75">
      <c r="A53" s="2" t="s">
        <v>321</v>
      </c>
      <c r="B53" s="2" t="s">
        <v>231</v>
      </c>
      <c r="C53" s="2" t="s">
        <v>86</v>
      </c>
      <c r="D53" s="97"/>
      <c r="E53" s="1" t="s">
        <v>1</v>
      </c>
      <c r="F53" s="8"/>
    </row>
    <row r="54" spans="1:5" ht="12.75">
      <c r="A54" s="2" t="s">
        <v>321</v>
      </c>
      <c r="B54" s="2" t="s">
        <v>231</v>
      </c>
      <c r="C54" s="2" t="s">
        <v>86</v>
      </c>
      <c r="D54" s="97"/>
      <c r="E54" s="1" t="s">
        <v>2</v>
      </c>
    </row>
    <row r="55" spans="1:5" ht="12.75">
      <c r="A55" s="2" t="s">
        <v>321</v>
      </c>
      <c r="B55" s="2" t="s">
        <v>231</v>
      </c>
      <c r="C55" s="2" t="s">
        <v>86</v>
      </c>
      <c r="D55" s="97"/>
      <c r="E55" s="1" t="s">
        <v>3</v>
      </c>
    </row>
    <row r="56" spans="1:6" s="8" customFormat="1" ht="25.5">
      <c r="A56" s="8" t="s">
        <v>180</v>
      </c>
      <c r="B56" s="8" t="s">
        <v>231</v>
      </c>
      <c r="C56" s="8" t="s">
        <v>279</v>
      </c>
      <c r="D56" s="97">
        <v>121108</v>
      </c>
      <c r="E56" s="9" t="s">
        <v>17</v>
      </c>
      <c r="F56" s="8" t="s">
        <v>4</v>
      </c>
    </row>
    <row r="57" spans="1:6" s="8" customFormat="1" ht="12.75">
      <c r="A57" s="8" t="s">
        <v>180</v>
      </c>
      <c r="B57" s="8" t="s">
        <v>231</v>
      </c>
      <c r="C57" s="8" t="s">
        <v>279</v>
      </c>
      <c r="D57" s="97"/>
      <c r="E57" s="9" t="s">
        <v>18</v>
      </c>
      <c r="F57" s="8" t="s">
        <v>4</v>
      </c>
    </row>
    <row r="58" spans="1:5" ht="12.75">
      <c r="A58" s="2" t="s">
        <v>321</v>
      </c>
      <c r="B58" s="2" t="s">
        <v>231</v>
      </c>
      <c r="C58" s="2" t="s">
        <v>5</v>
      </c>
      <c r="D58" s="97"/>
      <c r="E58" s="1" t="s">
        <v>6</v>
      </c>
    </row>
    <row r="59" spans="1:5" ht="12.75">
      <c r="A59" s="2" t="s">
        <v>321</v>
      </c>
      <c r="B59" s="2" t="s">
        <v>231</v>
      </c>
      <c r="C59" s="2" t="s">
        <v>172</v>
      </c>
      <c r="D59" s="97"/>
      <c r="E59" s="1" t="s">
        <v>36</v>
      </c>
    </row>
    <row r="60" spans="1:5" ht="12.75">
      <c r="A60" s="2" t="s">
        <v>321</v>
      </c>
      <c r="B60" s="2" t="s">
        <v>231</v>
      </c>
      <c r="C60" s="2" t="s">
        <v>308</v>
      </c>
      <c r="D60" s="97"/>
      <c r="E60" s="1" t="s">
        <v>92</v>
      </c>
    </row>
    <row r="61" spans="1:5" ht="12.75">
      <c r="A61" s="2" t="s">
        <v>321</v>
      </c>
      <c r="B61" s="2" t="s">
        <v>231</v>
      </c>
      <c r="C61" s="2" t="s">
        <v>308</v>
      </c>
      <c r="D61" s="97"/>
      <c r="E61" s="1" t="s">
        <v>93</v>
      </c>
    </row>
    <row r="62" spans="1:5" ht="12.75">
      <c r="A62" s="2" t="s">
        <v>322</v>
      </c>
      <c r="B62" s="2" t="s">
        <v>174</v>
      </c>
      <c r="C62" s="2" t="s">
        <v>260</v>
      </c>
      <c r="D62" s="97"/>
      <c r="E62" s="1" t="s">
        <v>153</v>
      </c>
    </row>
    <row r="63" spans="1:6" ht="12.75">
      <c r="A63" s="2" t="s">
        <v>322</v>
      </c>
      <c r="B63" s="2" t="s">
        <v>231</v>
      </c>
      <c r="C63" s="2" t="s">
        <v>154</v>
      </c>
      <c r="D63" s="97">
        <v>92442</v>
      </c>
      <c r="E63" s="1" t="s">
        <v>155</v>
      </c>
      <c r="F63" s="2" t="s">
        <v>156</v>
      </c>
    </row>
    <row r="64" spans="1:6" s="8" customFormat="1" ht="12.75">
      <c r="A64" s="8" t="s">
        <v>273</v>
      </c>
      <c r="B64" s="8" t="s">
        <v>231</v>
      </c>
      <c r="C64" s="8" t="s">
        <v>173</v>
      </c>
      <c r="D64" s="97">
        <v>1078569</v>
      </c>
      <c r="E64" s="9" t="s">
        <v>157</v>
      </c>
      <c r="F64" s="2" t="s">
        <v>156</v>
      </c>
    </row>
    <row r="65" spans="1:6" ht="12.75">
      <c r="A65" s="2" t="s">
        <v>317</v>
      </c>
      <c r="B65" s="2" t="s">
        <v>231</v>
      </c>
      <c r="C65" s="2" t="s">
        <v>128</v>
      </c>
      <c r="D65" s="97">
        <v>137277</v>
      </c>
      <c r="E65" s="1" t="s">
        <v>158</v>
      </c>
      <c r="F65" s="2" t="s">
        <v>182</v>
      </c>
    </row>
    <row r="66" spans="1:5" ht="12.75">
      <c r="A66" s="2" t="s">
        <v>187</v>
      </c>
      <c r="B66" s="2" t="s">
        <v>307</v>
      </c>
      <c r="C66" s="2" t="s">
        <v>308</v>
      </c>
      <c r="D66" s="97"/>
      <c r="E66" s="1" t="s">
        <v>159</v>
      </c>
    </row>
    <row r="67" spans="1:5" ht="25.5">
      <c r="A67" s="2" t="s">
        <v>317</v>
      </c>
      <c r="B67" s="2" t="s">
        <v>231</v>
      </c>
      <c r="C67" s="2" t="s">
        <v>230</v>
      </c>
      <c r="D67" s="97"/>
      <c r="E67" s="1" t="s">
        <v>136</v>
      </c>
    </row>
    <row r="68" spans="1:5" ht="25.5">
      <c r="A68" s="2" t="s">
        <v>317</v>
      </c>
      <c r="B68" s="2" t="s">
        <v>231</v>
      </c>
      <c r="C68" s="2" t="s">
        <v>230</v>
      </c>
      <c r="D68" s="97"/>
      <c r="E68" s="1" t="s">
        <v>160</v>
      </c>
    </row>
    <row r="69" spans="1:5" s="8" customFormat="1" ht="12.75">
      <c r="A69" s="8" t="s">
        <v>246</v>
      </c>
      <c r="B69" s="8" t="s">
        <v>231</v>
      </c>
      <c r="C69" s="8" t="s">
        <v>230</v>
      </c>
      <c r="D69" s="97">
        <f>(117000*12)+(104839*35)+D56+D78+D85+D117+339835+9000+15000+65000</f>
        <v>5623308</v>
      </c>
      <c r="E69" s="9" t="s">
        <v>11</v>
      </c>
    </row>
    <row r="70" spans="1:5" ht="12.75">
      <c r="A70" s="2" t="s">
        <v>246</v>
      </c>
      <c r="B70" s="2" t="s">
        <v>231</v>
      </c>
      <c r="C70" s="2" t="s">
        <v>230</v>
      </c>
      <c r="D70" s="97"/>
      <c r="E70" s="1" t="s">
        <v>12</v>
      </c>
    </row>
    <row r="71" spans="1:5" ht="12.75">
      <c r="A71" s="2" t="s">
        <v>246</v>
      </c>
      <c r="B71" s="2" t="s">
        <v>231</v>
      </c>
      <c r="C71" s="2" t="s">
        <v>230</v>
      </c>
      <c r="D71" s="97"/>
      <c r="E71" s="1" t="s">
        <v>13</v>
      </c>
    </row>
    <row r="72" spans="1:5" ht="12.75">
      <c r="A72" s="2" t="s">
        <v>246</v>
      </c>
      <c r="B72" s="2" t="s">
        <v>231</v>
      </c>
      <c r="C72" s="2" t="s">
        <v>230</v>
      </c>
      <c r="D72" s="97">
        <v>10189866.6</v>
      </c>
      <c r="E72" s="1" t="s">
        <v>14</v>
      </c>
    </row>
    <row r="73" spans="1:6" ht="12.75">
      <c r="A73" s="2" t="s">
        <v>317</v>
      </c>
      <c r="B73" s="2" t="s">
        <v>231</v>
      </c>
      <c r="C73" s="2" t="s">
        <v>230</v>
      </c>
      <c r="D73" s="97">
        <v>94854</v>
      </c>
      <c r="E73" s="1" t="s">
        <v>19</v>
      </c>
      <c r="F73" s="2" t="s">
        <v>238</v>
      </c>
    </row>
    <row r="74" spans="1:5" ht="12.75">
      <c r="A74" s="2" t="s">
        <v>317</v>
      </c>
      <c r="B74" s="2" t="s">
        <v>231</v>
      </c>
      <c r="C74" s="2" t="s">
        <v>230</v>
      </c>
      <c r="D74" s="97"/>
      <c r="E74" s="1" t="s">
        <v>140</v>
      </c>
    </row>
    <row r="75" spans="1:5" ht="38.25">
      <c r="A75" s="2" t="s">
        <v>317</v>
      </c>
      <c r="B75" s="2" t="s">
        <v>231</v>
      </c>
      <c r="C75" s="2" t="s">
        <v>230</v>
      </c>
      <c r="D75" s="97"/>
      <c r="E75" s="1" t="s">
        <v>84</v>
      </c>
    </row>
    <row r="76" spans="1:5" ht="25.5">
      <c r="A76" s="2" t="s">
        <v>317</v>
      </c>
      <c r="B76" s="2" t="s">
        <v>231</v>
      </c>
      <c r="C76" s="2" t="s">
        <v>230</v>
      </c>
      <c r="D76" s="97"/>
      <c r="E76" s="1" t="s">
        <v>122</v>
      </c>
    </row>
    <row r="77" spans="1:6" s="8" customFormat="1" ht="12.75">
      <c r="A77" s="8" t="s">
        <v>246</v>
      </c>
      <c r="B77" s="8" t="s">
        <v>231</v>
      </c>
      <c r="C77" s="8" t="s">
        <v>303</v>
      </c>
      <c r="D77" s="97">
        <v>72151</v>
      </c>
      <c r="E77" s="9" t="s">
        <v>20</v>
      </c>
      <c r="F77" s="8" t="s">
        <v>21</v>
      </c>
    </row>
    <row r="78" spans="1:5" s="8" customFormat="1" ht="25.5">
      <c r="A78" s="8" t="s">
        <v>317</v>
      </c>
      <c r="B78" s="8" t="s">
        <v>231</v>
      </c>
      <c r="C78" s="8" t="s">
        <v>305</v>
      </c>
      <c r="D78" s="97"/>
      <c r="E78" s="9" t="s">
        <v>316</v>
      </c>
    </row>
    <row r="79" spans="1:5" ht="38.25">
      <c r="A79" s="2" t="s">
        <v>317</v>
      </c>
      <c r="B79" s="2" t="s">
        <v>231</v>
      </c>
      <c r="C79" s="2" t="s">
        <v>127</v>
      </c>
      <c r="D79" s="97"/>
      <c r="E79" s="1" t="s">
        <v>254</v>
      </c>
    </row>
    <row r="80" spans="1:6" ht="12.75">
      <c r="A80" s="2" t="s">
        <v>317</v>
      </c>
      <c r="B80" s="2" t="s">
        <v>115</v>
      </c>
      <c r="C80" s="2" t="s">
        <v>121</v>
      </c>
      <c r="D80" s="97">
        <v>134575.42701525055</v>
      </c>
      <c r="E80" s="1" t="s">
        <v>229</v>
      </c>
      <c r="F80" s="2" t="s">
        <v>244</v>
      </c>
    </row>
    <row r="81" spans="1:5" ht="12.75">
      <c r="A81" s="2" t="s">
        <v>246</v>
      </c>
      <c r="B81" s="2" t="s">
        <v>231</v>
      </c>
      <c r="C81" s="2" t="s">
        <v>127</v>
      </c>
      <c r="D81" s="97"/>
      <c r="E81" s="1" t="s">
        <v>22</v>
      </c>
    </row>
    <row r="82" spans="1:5" ht="12.75">
      <c r="A82" s="2" t="s">
        <v>317</v>
      </c>
      <c r="B82" s="2" t="s">
        <v>231</v>
      </c>
      <c r="C82" s="2" t="s">
        <v>127</v>
      </c>
      <c r="D82" s="97"/>
      <c r="E82" s="1" t="s">
        <v>177</v>
      </c>
    </row>
    <row r="83" spans="1:5" s="92" customFormat="1" ht="25.5">
      <c r="A83" s="92" t="s">
        <v>246</v>
      </c>
      <c r="B83" s="92" t="s">
        <v>231</v>
      </c>
      <c r="C83" s="92" t="s">
        <v>126</v>
      </c>
      <c r="D83" s="98">
        <f>117000*12</f>
        <v>1404000</v>
      </c>
      <c r="E83" s="93" t="s">
        <v>23</v>
      </c>
    </row>
    <row r="84" spans="1:5" ht="12.75">
      <c r="A84" s="2" t="s">
        <v>317</v>
      </c>
      <c r="B84" s="2" t="s">
        <v>231</v>
      </c>
      <c r="C84" s="2" t="s">
        <v>128</v>
      </c>
      <c r="D84" s="97"/>
      <c r="E84" s="1" t="s">
        <v>24</v>
      </c>
    </row>
    <row r="85" spans="1:5" s="8" customFormat="1" ht="63.75">
      <c r="A85" s="8" t="s">
        <v>246</v>
      </c>
      <c r="B85" s="8" t="s">
        <v>231</v>
      </c>
      <c r="C85" s="8" t="s">
        <v>128</v>
      </c>
      <c r="D85" s="97"/>
      <c r="E85" s="9" t="s">
        <v>132</v>
      </c>
    </row>
    <row r="86" spans="1:6" ht="25.5">
      <c r="A86" s="2" t="s">
        <v>317</v>
      </c>
      <c r="B86" s="2" t="s">
        <v>115</v>
      </c>
      <c r="C86" s="2" t="s">
        <v>116</v>
      </c>
      <c r="D86" s="97">
        <v>78554</v>
      </c>
      <c r="E86" s="1" t="s">
        <v>350</v>
      </c>
      <c r="F86" s="2" t="s">
        <v>182</v>
      </c>
    </row>
    <row r="87" spans="1:6" ht="12.75">
      <c r="A87" s="2" t="s">
        <v>317</v>
      </c>
      <c r="B87" s="2" t="s">
        <v>174</v>
      </c>
      <c r="C87" s="2" t="s">
        <v>175</v>
      </c>
      <c r="D87" s="97">
        <v>137277</v>
      </c>
      <c r="E87" s="1" t="s">
        <v>133</v>
      </c>
      <c r="F87" s="2" t="s">
        <v>182</v>
      </c>
    </row>
    <row r="88" spans="1:6" ht="12.75">
      <c r="A88" s="2" t="s">
        <v>317</v>
      </c>
      <c r="B88" s="2" t="s">
        <v>115</v>
      </c>
      <c r="C88" s="2" t="s">
        <v>116</v>
      </c>
      <c r="D88" s="97">
        <v>94054</v>
      </c>
      <c r="E88" s="1" t="s">
        <v>146</v>
      </c>
      <c r="F88" s="2" t="s">
        <v>182</v>
      </c>
    </row>
    <row r="89" spans="1:5" ht="12.75">
      <c r="A89" s="2" t="s">
        <v>317</v>
      </c>
      <c r="B89" s="2" t="s">
        <v>231</v>
      </c>
      <c r="C89" s="2" t="s">
        <v>128</v>
      </c>
      <c r="D89" s="97"/>
      <c r="E89" s="1" t="s">
        <v>134</v>
      </c>
    </row>
    <row r="90" spans="1:5" ht="12.75">
      <c r="A90" s="2" t="s">
        <v>317</v>
      </c>
      <c r="B90" s="2" t="s">
        <v>115</v>
      </c>
      <c r="C90" s="2" t="s">
        <v>116</v>
      </c>
      <c r="D90" s="97"/>
      <c r="E90" s="1" t="s">
        <v>148</v>
      </c>
    </row>
    <row r="91" spans="1:5" s="8" customFormat="1" ht="25.5">
      <c r="A91" s="8" t="s">
        <v>317</v>
      </c>
      <c r="B91" s="8" t="s">
        <v>231</v>
      </c>
      <c r="C91" s="8" t="s">
        <v>304</v>
      </c>
      <c r="D91" s="97">
        <f>104839*10</f>
        <v>1048390</v>
      </c>
      <c r="E91" s="9" t="s">
        <v>135</v>
      </c>
    </row>
    <row r="92" spans="1:6" ht="25.5">
      <c r="A92" s="2" t="s">
        <v>317</v>
      </c>
      <c r="B92" s="2" t="s">
        <v>174</v>
      </c>
      <c r="C92" s="2" t="s">
        <v>261</v>
      </c>
      <c r="D92" s="97">
        <v>60000</v>
      </c>
      <c r="E92" s="1" t="s">
        <v>78</v>
      </c>
      <c r="F92" s="2" t="s">
        <v>79</v>
      </c>
    </row>
    <row r="93" spans="1:5" ht="12.75">
      <c r="A93" s="2" t="s">
        <v>323</v>
      </c>
      <c r="B93" s="2" t="s">
        <v>307</v>
      </c>
      <c r="C93" s="2" t="s">
        <v>166</v>
      </c>
      <c r="D93" s="97"/>
      <c r="E93" s="1" t="s">
        <v>80</v>
      </c>
    </row>
    <row r="94" spans="1:5" ht="25.5">
      <c r="A94" s="2" t="s">
        <v>323</v>
      </c>
      <c r="B94" s="2" t="s">
        <v>307</v>
      </c>
      <c r="C94" s="2" t="s">
        <v>166</v>
      </c>
      <c r="D94" s="97"/>
      <c r="E94" s="1" t="s">
        <v>82</v>
      </c>
    </row>
    <row r="95" spans="1:5" ht="12.75">
      <c r="A95" s="2" t="s">
        <v>323</v>
      </c>
      <c r="B95" s="2" t="s">
        <v>307</v>
      </c>
      <c r="C95" s="2" t="s">
        <v>166</v>
      </c>
      <c r="D95" s="97"/>
      <c r="E95" s="1" t="s">
        <v>35</v>
      </c>
    </row>
    <row r="96" spans="1:5" ht="51">
      <c r="A96" s="2" t="s">
        <v>323</v>
      </c>
      <c r="B96" s="2" t="s">
        <v>307</v>
      </c>
      <c r="C96" s="2" t="s">
        <v>28</v>
      </c>
      <c r="D96" s="97">
        <v>2500000</v>
      </c>
      <c r="E96" s="1" t="s">
        <v>0</v>
      </c>
    </row>
    <row r="97" spans="1:5" ht="25.5">
      <c r="A97" s="2" t="s">
        <v>323</v>
      </c>
      <c r="B97" s="2" t="s">
        <v>234</v>
      </c>
      <c r="C97" s="2" t="s">
        <v>168</v>
      </c>
      <c r="D97" s="97"/>
      <c r="E97" s="1" t="s">
        <v>167</v>
      </c>
    </row>
    <row r="98" spans="1:5" ht="12.75">
      <c r="A98" s="2" t="s">
        <v>323</v>
      </c>
      <c r="B98" s="2" t="s">
        <v>307</v>
      </c>
      <c r="C98" s="2" t="s">
        <v>166</v>
      </c>
      <c r="D98" s="97"/>
      <c r="E98" s="1" t="s">
        <v>45</v>
      </c>
    </row>
    <row r="99" spans="1:6" ht="12.75">
      <c r="A99" s="2" t="s">
        <v>325</v>
      </c>
      <c r="B99" s="2" t="s">
        <v>231</v>
      </c>
      <c r="C99" s="2" t="s">
        <v>351</v>
      </c>
      <c r="D99" s="97">
        <v>135000</v>
      </c>
      <c r="E99" s="1" t="s">
        <v>46</v>
      </c>
      <c r="F99" s="2" t="s">
        <v>47</v>
      </c>
    </row>
    <row r="100" spans="1:6" ht="12.75">
      <c r="A100" s="2" t="s">
        <v>325</v>
      </c>
      <c r="B100" s="2" t="s">
        <v>231</v>
      </c>
      <c r="C100" s="2" t="s">
        <v>351</v>
      </c>
      <c r="D100" s="97">
        <v>260000</v>
      </c>
      <c r="E100" s="1" t="s">
        <v>48</v>
      </c>
      <c r="F100" s="2" t="s">
        <v>47</v>
      </c>
    </row>
    <row r="101" spans="1:5" s="8" customFormat="1" ht="12.75">
      <c r="A101" s="8" t="s">
        <v>179</v>
      </c>
      <c r="B101" s="8" t="s">
        <v>231</v>
      </c>
      <c r="C101" s="8" t="s">
        <v>351</v>
      </c>
      <c r="D101" s="97">
        <f>15000+97500+30000</f>
        <v>142500</v>
      </c>
      <c r="E101" s="9" t="s">
        <v>49</v>
      </c>
    </row>
    <row r="102" spans="1:6" ht="12.75">
      <c r="A102" s="2" t="s">
        <v>179</v>
      </c>
      <c r="B102" s="2" t="s">
        <v>231</v>
      </c>
      <c r="C102" s="2" t="s">
        <v>83</v>
      </c>
      <c r="D102" s="97">
        <v>550000</v>
      </c>
      <c r="E102" s="1" t="s">
        <v>50</v>
      </c>
      <c r="F102" s="2" t="s">
        <v>245</v>
      </c>
    </row>
    <row r="103" spans="1:5" s="8" customFormat="1" ht="12.75">
      <c r="A103" s="2" t="s">
        <v>186</v>
      </c>
      <c r="B103" s="8" t="s">
        <v>231</v>
      </c>
      <c r="C103" s="8" t="s">
        <v>230</v>
      </c>
      <c r="D103" s="97">
        <v>30000</v>
      </c>
      <c r="E103" s="9" t="s">
        <v>51</v>
      </c>
    </row>
    <row r="104" spans="1:5" ht="12.75">
      <c r="A104" s="8" t="s">
        <v>324</v>
      </c>
      <c r="B104" s="2" t="s">
        <v>263</v>
      </c>
      <c r="C104" s="2" t="s">
        <v>52</v>
      </c>
      <c r="D104" s="97"/>
      <c r="E104" s="1" t="s">
        <v>53</v>
      </c>
    </row>
    <row r="105" spans="1:5" ht="12.75">
      <c r="A105" s="2" t="s">
        <v>208</v>
      </c>
      <c r="B105" s="2" t="s">
        <v>307</v>
      </c>
      <c r="C105" s="2" t="s">
        <v>128</v>
      </c>
      <c r="D105" s="97"/>
      <c r="E105" s="1" t="s">
        <v>54</v>
      </c>
    </row>
    <row r="106" spans="1:5" ht="38.25">
      <c r="A106" s="2" t="s">
        <v>208</v>
      </c>
      <c r="B106" s="2" t="s">
        <v>307</v>
      </c>
      <c r="C106" s="2" t="s">
        <v>255</v>
      </c>
      <c r="D106" s="97"/>
      <c r="E106" s="1" t="s">
        <v>302</v>
      </c>
    </row>
    <row r="107" spans="1:5" ht="12.75">
      <c r="A107" s="2" t="s">
        <v>208</v>
      </c>
      <c r="B107" s="2" t="s">
        <v>307</v>
      </c>
      <c r="C107" s="2" t="s">
        <v>255</v>
      </c>
      <c r="D107" s="97"/>
      <c r="E107" s="1" t="s">
        <v>55</v>
      </c>
    </row>
    <row r="108" spans="1:6" ht="12.75">
      <c r="A108" s="2" t="s">
        <v>208</v>
      </c>
      <c r="B108" s="2" t="s">
        <v>307</v>
      </c>
      <c r="C108" s="2" t="s">
        <v>259</v>
      </c>
      <c r="D108" s="97">
        <v>235000</v>
      </c>
      <c r="E108" s="1" t="s">
        <v>56</v>
      </c>
      <c r="F108" s="2" t="s">
        <v>33</v>
      </c>
    </row>
    <row r="109" spans="1:5" ht="12.75">
      <c r="A109" s="2" t="s">
        <v>278</v>
      </c>
      <c r="B109" s="2" t="s">
        <v>307</v>
      </c>
      <c r="C109" s="2" t="s">
        <v>278</v>
      </c>
      <c r="D109" s="97"/>
      <c r="E109" s="1" t="s">
        <v>37</v>
      </c>
    </row>
    <row r="110" spans="1:5" ht="12.75">
      <c r="A110" s="2" t="s">
        <v>208</v>
      </c>
      <c r="B110" s="2" t="s">
        <v>307</v>
      </c>
      <c r="C110" s="2" t="s">
        <v>278</v>
      </c>
      <c r="D110" s="97"/>
      <c r="E110" s="1" t="s">
        <v>38</v>
      </c>
    </row>
    <row r="111" spans="1:5" ht="12.75">
      <c r="A111" s="2" t="s">
        <v>39</v>
      </c>
      <c r="B111" s="2" t="s">
        <v>40</v>
      </c>
      <c r="C111" s="2" t="s">
        <v>230</v>
      </c>
      <c r="D111" s="97"/>
      <c r="E111" s="1" t="s">
        <v>94</v>
      </c>
    </row>
    <row r="112" spans="1:5" ht="12.75">
      <c r="A112" s="2" t="s">
        <v>95</v>
      </c>
      <c r="B112" s="2" t="s">
        <v>40</v>
      </c>
      <c r="C112" s="2" t="s">
        <v>96</v>
      </c>
      <c r="D112" s="97"/>
      <c r="E112" s="1" t="s">
        <v>97</v>
      </c>
    </row>
    <row r="113" spans="1:5" ht="25.5">
      <c r="A113" s="2" t="s">
        <v>98</v>
      </c>
      <c r="B113" s="2" t="s">
        <v>40</v>
      </c>
      <c r="C113" s="2" t="s">
        <v>99</v>
      </c>
      <c r="D113" s="97"/>
      <c r="E113" s="1" t="s">
        <v>256</v>
      </c>
    </row>
    <row r="114" spans="1:5" ht="12.75">
      <c r="A114" s="2" t="s">
        <v>100</v>
      </c>
      <c r="B114" s="2" t="s">
        <v>101</v>
      </c>
      <c r="C114" s="2" t="s">
        <v>102</v>
      </c>
      <c r="D114" s="97">
        <v>13288</v>
      </c>
      <c r="E114" s="1" t="s">
        <v>103</v>
      </c>
    </row>
    <row r="115" spans="1:5" ht="12.75">
      <c r="A115" s="2" t="s">
        <v>273</v>
      </c>
      <c r="B115" s="2" t="s">
        <v>231</v>
      </c>
      <c r="C115" s="2" t="s">
        <v>178</v>
      </c>
      <c r="D115" s="97">
        <v>50000</v>
      </c>
      <c r="E115" s="1" t="s">
        <v>143</v>
      </c>
    </row>
    <row r="116" spans="1:5" ht="12.75">
      <c r="A116" s="2" t="s">
        <v>273</v>
      </c>
      <c r="B116" s="2" t="s">
        <v>231</v>
      </c>
      <c r="C116" s="2" t="s">
        <v>128</v>
      </c>
      <c r="D116" s="97">
        <v>114000</v>
      </c>
      <c r="E116" s="1" t="s">
        <v>147</v>
      </c>
    </row>
    <row r="117" spans="1:5" s="8" customFormat="1" ht="12.75">
      <c r="A117" s="8" t="s">
        <v>246</v>
      </c>
      <c r="B117" s="8" t="s">
        <v>231</v>
      </c>
      <c r="C117" s="8" t="s">
        <v>230</v>
      </c>
      <c r="D117" s="97"/>
      <c r="E117" s="9" t="s">
        <v>58</v>
      </c>
    </row>
    <row r="118" spans="1:5" ht="12.75">
      <c r="A118" s="2" t="s">
        <v>278</v>
      </c>
      <c r="B118" s="2" t="s">
        <v>307</v>
      </c>
      <c r="C118" s="2" t="s">
        <v>255</v>
      </c>
      <c r="D118" s="97"/>
      <c r="E118" s="1" t="s">
        <v>232</v>
      </c>
    </row>
    <row r="119" spans="1:5" ht="12.75">
      <c r="A119" s="2" t="s">
        <v>246</v>
      </c>
      <c r="B119" s="2" t="s">
        <v>231</v>
      </c>
      <c r="C119" s="2" t="s">
        <v>230</v>
      </c>
      <c r="D119" s="97"/>
      <c r="E119" s="1" t="s">
        <v>123</v>
      </c>
    </row>
    <row r="120" spans="1:5" ht="12.75">
      <c r="A120" s="2" t="s">
        <v>180</v>
      </c>
      <c r="B120" s="2" t="s">
        <v>231</v>
      </c>
      <c r="C120" s="2" t="s">
        <v>142</v>
      </c>
      <c r="D120" s="97"/>
      <c r="E120" s="1" t="s">
        <v>62</v>
      </c>
    </row>
    <row r="121" spans="1:5" ht="12.75">
      <c r="A121" s="2" t="s">
        <v>180</v>
      </c>
      <c r="B121" s="2" t="s">
        <v>231</v>
      </c>
      <c r="C121" s="2" t="s">
        <v>144</v>
      </c>
      <c r="D121" s="97"/>
      <c r="E121" s="1" t="s">
        <v>66</v>
      </c>
    </row>
    <row r="122" spans="1:5" ht="12.75">
      <c r="A122" s="2" t="s">
        <v>246</v>
      </c>
      <c r="B122" s="2" t="s">
        <v>231</v>
      </c>
      <c r="C122" s="2" t="s">
        <v>230</v>
      </c>
      <c r="D122" s="97"/>
      <c r="E122" s="1" t="s">
        <v>67</v>
      </c>
    </row>
    <row r="123" spans="1:6" ht="12.75">
      <c r="A123" s="2" t="s">
        <v>180</v>
      </c>
      <c r="B123" s="2" t="s">
        <v>231</v>
      </c>
      <c r="C123" s="2" t="s">
        <v>304</v>
      </c>
      <c r="D123" s="97">
        <f>3600+24750+78255</f>
        <v>106605</v>
      </c>
      <c r="E123" s="1" t="s">
        <v>334</v>
      </c>
      <c r="F123" s="2" t="s">
        <v>335</v>
      </c>
    </row>
    <row r="124" spans="1:5" ht="12.75">
      <c r="A124" s="2" t="s">
        <v>180</v>
      </c>
      <c r="B124" s="2" t="s">
        <v>231</v>
      </c>
      <c r="C124" s="2" t="s">
        <v>230</v>
      </c>
      <c r="D124" s="97">
        <v>1000000</v>
      </c>
      <c r="E124" s="1" t="s">
        <v>59</v>
      </c>
    </row>
    <row r="125" spans="1:5" ht="12.75">
      <c r="A125" s="2" t="s">
        <v>180</v>
      </c>
      <c r="B125" s="2" t="s">
        <v>231</v>
      </c>
      <c r="C125" s="2" t="s">
        <v>230</v>
      </c>
      <c r="D125" s="97">
        <v>8000000</v>
      </c>
      <c r="E125" s="1" t="s">
        <v>27</v>
      </c>
    </row>
    <row r="126" spans="1:5" ht="156">
      <c r="A126" s="2" t="s">
        <v>278</v>
      </c>
      <c r="B126" s="2" t="s">
        <v>307</v>
      </c>
      <c r="C126" s="2" t="s">
        <v>178</v>
      </c>
      <c r="D126" s="97">
        <v>6840000</v>
      </c>
      <c r="E126" s="1" t="s">
        <v>411</v>
      </c>
    </row>
    <row r="127" spans="1:5" ht="12.75">
      <c r="A127" s="2" t="s">
        <v>278</v>
      </c>
      <c r="B127" s="2" t="s">
        <v>307</v>
      </c>
      <c r="C127" s="2" t="s">
        <v>178</v>
      </c>
      <c r="D127" s="97">
        <f>1368*50000</f>
        <v>68400000</v>
      </c>
      <c r="E127" s="1" t="s">
        <v>412</v>
      </c>
    </row>
    <row r="128" spans="1:5" ht="12.75">
      <c r="A128" s="2" t="s">
        <v>278</v>
      </c>
      <c r="B128" s="2" t="s">
        <v>307</v>
      </c>
      <c r="C128" s="2" t="s">
        <v>178</v>
      </c>
      <c r="D128" s="97">
        <f>((142*43560)/7500)*5000</f>
        <v>4123680</v>
      </c>
      <c r="E128" s="1" t="s">
        <v>413</v>
      </c>
    </row>
    <row r="129" spans="1:5" ht="25.5">
      <c r="A129" s="2" t="s">
        <v>278</v>
      </c>
      <c r="B129" s="2" t="s">
        <v>307</v>
      </c>
      <c r="C129" s="2" t="s">
        <v>178</v>
      </c>
      <c r="D129" s="97">
        <f>((142*43560)/7500)*75000</f>
        <v>61855200</v>
      </c>
      <c r="E129" s="1" t="s">
        <v>430</v>
      </c>
    </row>
    <row r="130" spans="1:6" ht="12.75">
      <c r="A130" s="2" t="s">
        <v>180</v>
      </c>
      <c r="B130" s="2" t="s">
        <v>307</v>
      </c>
      <c r="C130" s="2" t="s">
        <v>142</v>
      </c>
      <c r="D130" s="97"/>
      <c r="E130" s="1" t="s">
        <v>7</v>
      </c>
      <c r="F130" s="2" t="s">
        <v>8</v>
      </c>
    </row>
    <row r="131" spans="1:5" ht="12.75">
      <c r="A131" s="2" t="s">
        <v>278</v>
      </c>
      <c r="B131" s="2" t="s">
        <v>307</v>
      </c>
      <c r="C131" s="2" t="s">
        <v>308</v>
      </c>
      <c r="D131" s="97"/>
      <c r="E131" s="1" t="s">
        <v>9</v>
      </c>
    </row>
    <row r="132" spans="3:5" s="10" customFormat="1" ht="39">
      <c r="C132" s="10" t="s">
        <v>152</v>
      </c>
      <c r="D132" s="98">
        <f>SUM(D3:D129)</f>
        <v>269086818.15435773</v>
      </c>
      <c r="E132" s="11" t="s">
        <v>10</v>
      </c>
    </row>
    <row r="133" ht="12.75">
      <c r="D133" s="97"/>
    </row>
    <row r="134" spans="4:5" ht="12.75">
      <c r="D134" s="97">
        <v>40701665</v>
      </c>
      <c r="E134" s="1" t="s">
        <v>69</v>
      </c>
    </row>
    <row r="135" spans="3:4" ht="12.75">
      <c r="C135" s="96"/>
      <c r="D135" s="97"/>
    </row>
    <row r="136" spans="3:5" s="8" customFormat="1" ht="12.75">
      <c r="C136" s="97"/>
      <c r="D136" s="99"/>
      <c r="E136" s="9"/>
    </row>
    <row r="137" ht="25.5">
      <c r="E137" s="1" t="s">
        <v>70</v>
      </c>
    </row>
    <row r="139" spans="4:5" s="90" customFormat="1" ht="12.75">
      <c r="D139" s="100"/>
      <c r="E139" s="91" t="s">
        <v>71</v>
      </c>
    </row>
    <row r="140" spans="4:6" ht="12.75">
      <c r="D140" s="101">
        <v>214706297</v>
      </c>
      <c r="E140" s="1" t="s">
        <v>72</v>
      </c>
      <c r="F140" s="2" t="s">
        <v>73</v>
      </c>
    </row>
    <row r="141" spans="4:5" ht="12.75">
      <c r="D141" s="96">
        <f>(D140/365)*3</f>
        <v>1764709.290410959</v>
      </c>
      <c r="E141" s="1" t="s">
        <v>74</v>
      </c>
    </row>
    <row r="142" spans="4:5" ht="12.75">
      <c r="D142" s="96">
        <f>(D140/2000)*24</f>
        <v>2576475.564</v>
      </c>
      <c r="E142" s="1" t="s">
        <v>75</v>
      </c>
    </row>
    <row r="143" spans="4:5" ht="12.75">
      <c r="D143" s="102">
        <f>AVERAGE(D141:D142)</f>
        <v>2170592.4272054792</v>
      </c>
      <c r="E143" s="1" t="s">
        <v>76</v>
      </c>
    </row>
    <row r="146" spans="4:5" ht="12.75">
      <c r="D146" s="96">
        <f>(D140/365)*5</f>
        <v>2941182.1506849313</v>
      </c>
      <c r="E146" s="1" t="s">
        <v>77</v>
      </c>
    </row>
    <row r="147" spans="4:5" ht="12.75">
      <c r="D147" s="96">
        <f>(D140/2000)*24</f>
        <v>2576475.564</v>
      </c>
      <c r="E147" s="1" t="s">
        <v>207</v>
      </c>
    </row>
    <row r="148" spans="4:5" ht="12.75">
      <c r="D148" s="102">
        <f>AVERAGE(D146:D147)</f>
        <v>2758828.857342466</v>
      </c>
      <c r="E148" s="1" t="s">
        <v>169</v>
      </c>
    </row>
    <row r="153" spans="4:5" ht="12.75">
      <c r="D153" s="96">
        <v>31241111</v>
      </c>
      <c r="E153" s="1" t="s">
        <v>81</v>
      </c>
    </row>
    <row r="154" spans="4:5" ht="12.75">
      <c r="D154" s="96">
        <f>(D153/2000)*1600</f>
        <v>24992888.8</v>
      </c>
      <c r="E154" s="1" t="s">
        <v>104</v>
      </c>
    </row>
    <row r="155" spans="4:5" ht="12.75">
      <c r="D155" s="102">
        <f>D153-D154</f>
        <v>6248222.199999999</v>
      </c>
      <c r="E155" s="1" t="s">
        <v>105</v>
      </c>
    </row>
    <row r="159" spans="2:5" ht="25.5">
      <c r="B159" s="2" t="s">
        <v>171</v>
      </c>
      <c r="C159" s="96" t="s">
        <v>106</v>
      </c>
      <c r="D159" s="1" t="s">
        <v>107</v>
      </c>
      <c r="E159" s="1" t="s">
        <v>105</v>
      </c>
    </row>
    <row r="160" spans="2:4" ht="12.75">
      <c r="B160" s="2" t="s">
        <v>88</v>
      </c>
      <c r="C160" s="7">
        <v>0.2</v>
      </c>
      <c r="D160" s="1"/>
    </row>
    <row r="161" spans="2:4" ht="12.75">
      <c r="B161" s="2" t="s">
        <v>108</v>
      </c>
      <c r="C161" s="7">
        <v>0.15</v>
      </c>
      <c r="D161" s="1"/>
    </row>
    <row r="162" spans="2:4" ht="12.75">
      <c r="B162" s="2" t="s">
        <v>109</v>
      </c>
      <c r="C162" s="7">
        <v>0.1</v>
      </c>
      <c r="D162" s="1"/>
    </row>
    <row r="163" spans="2:4" ht="12.75">
      <c r="B163" s="2" t="s">
        <v>89</v>
      </c>
      <c r="C163" s="7">
        <v>0.075</v>
      </c>
      <c r="D163" s="1"/>
    </row>
    <row r="164" spans="2:4" ht="12.75">
      <c r="B164" s="2" t="s">
        <v>110</v>
      </c>
      <c r="C164" s="7">
        <v>0.05</v>
      </c>
      <c r="D164" s="1"/>
    </row>
    <row r="165" spans="2:4" ht="12.75">
      <c r="B165" s="2" t="s">
        <v>111</v>
      </c>
      <c r="C165" s="7">
        <v>0</v>
      </c>
      <c r="D165" s="1"/>
    </row>
    <row r="172" spans="4:5" ht="12.75">
      <c r="D172" s="103"/>
      <c r="E172" s="26"/>
    </row>
  </sheetData>
  <autoFilter ref="A2:F2"/>
  <printOptions headings="1"/>
  <pageMargins left="0.75" right="0.75" top="1" bottom="1" header="0.5" footer="0.5"/>
  <pageSetup fitToHeight="30" fitToWidth="1" orientation="landscape" scale="64"/>
  <headerFooter alignWithMargins="0">
    <oddHeader>&amp;L&amp;20Citywide Brainstorm On Revenues/Expenses</oddHeader>
    <oddFooter>&amp;L&amp;14Send us your ideas: www.nhcan.org</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Y53"/>
  <sheetViews>
    <sheetView workbookViewId="0" topLeftCell="A1">
      <pane xSplit="2" ySplit="3" topLeftCell="C31" activePane="bottomRight" state="frozen"/>
      <selection pane="topLeft" activeCell="A1" sqref="A1"/>
      <selection pane="topRight" activeCell="C1" sqref="C1"/>
      <selection pane="bottomLeft" activeCell="A3" sqref="A3"/>
      <selection pane="bottomRight" activeCell="G54" sqref="G54"/>
    </sheetView>
  </sheetViews>
  <sheetFormatPr defaultColWidth="10.75390625" defaultRowHeight="12.75"/>
  <cols>
    <col min="1" max="1" width="3.875" style="2" bestFit="1" customWidth="1"/>
    <col min="2" max="2" width="25.125" style="2" customWidth="1"/>
    <col min="3" max="3" width="12.625" style="2" bestFit="1" customWidth="1"/>
    <col min="4" max="4" width="6.625" style="2" bestFit="1" customWidth="1"/>
    <col min="5" max="5" width="10.75390625" style="2" bestFit="1" customWidth="1"/>
    <col min="6" max="6" width="8.375" style="2" bestFit="1" customWidth="1"/>
    <col min="7" max="7" width="9.625" style="2" bestFit="1" customWidth="1"/>
    <col min="8" max="8" width="11.75390625" style="2" customWidth="1"/>
    <col min="9" max="9" width="11.125" style="2" bestFit="1" customWidth="1"/>
    <col min="10" max="10" width="9.00390625" style="2" bestFit="1" customWidth="1"/>
    <col min="11" max="11" width="9.25390625" style="2" bestFit="1" customWidth="1"/>
    <col min="12" max="12" width="10.75390625" style="2" bestFit="1" customWidth="1"/>
    <col min="13" max="15" width="11.75390625" style="2" bestFit="1" customWidth="1"/>
    <col min="16" max="16" width="10.75390625" style="2" bestFit="1" customWidth="1"/>
    <col min="17" max="17" width="11.75390625" style="2" bestFit="1" customWidth="1"/>
    <col min="18" max="18" width="12.00390625" style="2" bestFit="1" customWidth="1"/>
    <col min="19" max="19" width="10.875" style="2" bestFit="1" customWidth="1"/>
    <col min="20" max="20" width="9.125" style="2" customWidth="1"/>
    <col min="21" max="22" width="12.625" style="2" bestFit="1" customWidth="1"/>
    <col min="23" max="24" width="11.375" style="2" customWidth="1"/>
    <col min="25" max="25" width="12.625" style="2" bestFit="1" customWidth="1"/>
    <col min="26" max="16384" width="10.75390625" style="2" customWidth="1"/>
  </cols>
  <sheetData>
    <row r="1" spans="2:21" ht="19.5">
      <c r="B1" s="75" t="s">
        <v>218</v>
      </c>
      <c r="H1" s="75"/>
      <c r="I1" s="75"/>
      <c r="J1" s="75"/>
      <c r="K1" s="75"/>
      <c r="L1" s="75"/>
      <c r="M1" s="75"/>
      <c r="N1" s="75"/>
      <c r="O1" s="75"/>
      <c r="P1" s="75"/>
      <c r="Q1" s="75"/>
      <c r="R1" s="75"/>
      <c r="S1" s="75"/>
      <c r="T1" s="75"/>
      <c r="U1" s="75"/>
    </row>
    <row r="2" spans="2:25" ht="15">
      <c r="B2" s="88" t="s">
        <v>252</v>
      </c>
      <c r="C2" s="119" t="s">
        <v>383</v>
      </c>
      <c r="D2" s="120"/>
      <c r="E2" s="120"/>
      <c r="F2" s="120"/>
      <c r="G2" s="121"/>
      <c r="H2" s="113" t="s">
        <v>381</v>
      </c>
      <c r="I2" s="114"/>
      <c r="J2" s="114"/>
      <c r="K2" s="114"/>
      <c r="L2" s="114"/>
      <c r="M2" s="114"/>
      <c r="N2" s="114"/>
      <c r="O2" s="114"/>
      <c r="P2" s="114"/>
      <c r="Q2" s="114"/>
      <c r="R2" s="114"/>
      <c r="S2" s="114"/>
      <c r="T2" s="114"/>
      <c r="U2" s="115"/>
      <c r="V2" s="116" t="s">
        <v>251</v>
      </c>
      <c r="W2" s="117"/>
      <c r="X2" s="118"/>
      <c r="Y2" s="56" t="s">
        <v>382</v>
      </c>
    </row>
    <row r="3" spans="1:25" s="56" customFormat="1" ht="76.5">
      <c r="A3" s="58"/>
      <c r="B3" s="58" t="s">
        <v>405</v>
      </c>
      <c r="C3" s="57" t="s">
        <v>249</v>
      </c>
      <c r="D3" s="57" t="s">
        <v>341</v>
      </c>
      <c r="E3" s="57" t="s">
        <v>250</v>
      </c>
      <c r="F3" s="57" t="s">
        <v>57</v>
      </c>
      <c r="G3" s="57" t="s">
        <v>248</v>
      </c>
      <c r="H3" s="60" t="s">
        <v>221</v>
      </c>
      <c r="I3" s="60" t="s">
        <v>404</v>
      </c>
      <c r="J3" s="60" t="s">
        <v>222</v>
      </c>
      <c r="K3" s="60" t="s">
        <v>356</v>
      </c>
      <c r="L3" s="60" t="s">
        <v>326</v>
      </c>
      <c r="M3" s="60" t="s">
        <v>327</v>
      </c>
      <c r="N3" s="60" t="s">
        <v>328</v>
      </c>
      <c r="O3" s="57" t="s">
        <v>339</v>
      </c>
      <c r="P3" s="60" t="s">
        <v>329</v>
      </c>
      <c r="Q3" s="60" t="s">
        <v>330</v>
      </c>
      <c r="R3" s="60" t="s">
        <v>331</v>
      </c>
      <c r="S3" s="60" t="s">
        <v>332</v>
      </c>
      <c r="T3" s="60" t="s">
        <v>333</v>
      </c>
      <c r="U3" s="60" t="s">
        <v>340</v>
      </c>
      <c r="V3" s="59" t="s">
        <v>406</v>
      </c>
      <c r="W3" s="60" t="s">
        <v>407</v>
      </c>
      <c r="X3" s="60" t="s">
        <v>408</v>
      </c>
      <c r="Y3" s="60" t="s">
        <v>216</v>
      </c>
    </row>
    <row r="4" spans="1:25" ht="12.75">
      <c r="A4" s="50">
        <v>111</v>
      </c>
      <c r="B4" s="51" t="s">
        <v>361</v>
      </c>
      <c r="C4" s="84">
        <f aca="true" t="shared" si="0" ref="C4:C43">H4+O4+Q4+R4+S4+T4+P4</f>
        <v>873886</v>
      </c>
      <c r="D4" s="6">
        <v>10</v>
      </c>
      <c r="E4" s="85">
        <f>C4/D4</f>
        <v>87388.6</v>
      </c>
      <c r="F4" s="85">
        <f>H4/D4</f>
        <v>61834.6</v>
      </c>
      <c r="G4" s="85">
        <f>(O4+P4+Q4+R4+S4+T4)/D4</f>
        <v>25554</v>
      </c>
      <c r="H4" s="65">
        <v>618346</v>
      </c>
      <c r="I4" s="65">
        <v>0</v>
      </c>
      <c r="J4" s="65">
        <v>12500</v>
      </c>
      <c r="K4" s="65">
        <v>0</v>
      </c>
      <c r="L4" s="65">
        <v>6627</v>
      </c>
      <c r="M4" s="65">
        <v>92950</v>
      </c>
      <c r="N4" s="65">
        <v>0</v>
      </c>
      <c r="O4" s="65">
        <v>99500</v>
      </c>
      <c r="P4" s="65">
        <v>0</v>
      </c>
      <c r="Q4" s="65">
        <v>156040</v>
      </c>
      <c r="R4" s="65">
        <v>0</v>
      </c>
      <c r="S4" s="65">
        <v>0</v>
      </c>
      <c r="T4" s="65">
        <v>0</v>
      </c>
      <c r="U4" s="65">
        <f>SUM(H4:T4)</f>
        <v>985963</v>
      </c>
      <c r="V4" s="71">
        <v>985963</v>
      </c>
      <c r="W4" s="72"/>
      <c r="X4" s="72"/>
      <c r="Y4" s="73">
        <f>SUM(V4:X4)</f>
        <v>985963</v>
      </c>
    </row>
    <row r="5" spans="1:25" ht="12.75">
      <c r="A5" s="50">
        <v>131</v>
      </c>
      <c r="B5" s="52" t="s">
        <v>362</v>
      </c>
      <c r="C5" s="84">
        <f t="shared" si="0"/>
        <v>1108764</v>
      </c>
      <c r="D5" s="6">
        <v>11</v>
      </c>
      <c r="E5" s="85">
        <f aca="true" t="shared" si="1" ref="E5:E41">C5/D5</f>
        <v>100796.72727272728</v>
      </c>
      <c r="F5" s="85">
        <f aca="true" t="shared" si="2" ref="F5:F41">H5/D5</f>
        <v>75242.72727272728</v>
      </c>
      <c r="G5" s="85">
        <f aca="true" t="shared" si="3" ref="G5:G47">(O5+P5+Q5+R5+S5+T5)/D5</f>
        <v>25554</v>
      </c>
      <c r="H5" s="66">
        <v>827670</v>
      </c>
      <c r="I5" s="66">
        <v>0</v>
      </c>
      <c r="J5" s="66">
        <v>18000</v>
      </c>
      <c r="K5" s="66">
        <v>0</v>
      </c>
      <c r="L5" s="66">
        <v>3150</v>
      </c>
      <c r="M5" s="66">
        <v>126000</v>
      </c>
      <c r="N5" s="65">
        <v>0</v>
      </c>
      <c r="O5" s="66">
        <v>109450</v>
      </c>
      <c r="P5" s="65">
        <v>0</v>
      </c>
      <c r="Q5" s="66">
        <v>171644</v>
      </c>
      <c r="R5" s="65">
        <v>0</v>
      </c>
      <c r="S5" s="65">
        <v>0</v>
      </c>
      <c r="T5" s="65">
        <v>0</v>
      </c>
      <c r="U5" s="65">
        <f aca="true" t="shared" si="4" ref="U5:U43">SUM(H5:T5)</f>
        <v>1255914</v>
      </c>
      <c r="V5" s="71">
        <v>1255914</v>
      </c>
      <c r="W5" s="72">
        <v>194924</v>
      </c>
      <c r="X5" s="72"/>
      <c r="Y5" s="73">
        <f aca="true" t="shared" si="5" ref="Y5:Y44">SUM(V5:X5)</f>
        <v>1450838</v>
      </c>
    </row>
    <row r="6" spans="1:25" ht="12.75">
      <c r="A6" s="50">
        <v>132</v>
      </c>
      <c r="B6" s="52" t="s">
        <v>363</v>
      </c>
      <c r="C6" s="84">
        <f t="shared" si="0"/>
        <v>552155</v>
      </c>
      <c r="D6" s="6">
        <v>5</v>
      </c>
      <c r="E6" s="85">
        <f t="shared" si="1"/>
        <v>110431</v>
      </c>
      <c r="F6" s="85">
        <f t="shared" si="2"/>
        <v>84877</v>
      </c>
      <c r="G6" s="85">
        <f t="shared" si="3"/>
        <v>25554</v>
      </c>
      <c r="H6" s="66">
        <v>424385</v>
      </c>
      <c r="I6" s="66">
        <v>2000</v>
      </c>
      <c r="J6" s="66">
        <v>0</v>
      </c>
      <c r="K6" s="66">
        <v>0</v>
      </c>
      <c r="L6" s="66">
        <v>1200</v>
      </c>
      <c r="M6" s="66">
        <v>55680</v>
      </c>
      <c r="N6" s="65">
        <v>0</v>
      </c>
      <c r="O6" s="66">
        <v>49750</v>
      </c>
      <c r="P6" s="65">
        <v>0</v>
      </c>
      <c r="Q6" s="66">
        <v>78020</v>
      </c>
      <c r="R6" s="65">
        <v>0</v>
      </c>
      <c r="S6" s="65">
        <v>0</v>
      </c>
      <c r="T6" s="65">
        <v>0</v>
      </c>
      <c r="U6" s="65">
        <f t="shared" si="4"/>
        <v>611035</v>
      </c>
      <c r="V6" s="71">
        <v>611035</v>
      </c>
      <c r="W6" s="72"/>
      <c r="X6" s="72"/>
      <c r="Y6" s="73">
        <f t="shared" si="5"/>
        <v>611035</v>
      </c>
    </row>
    <row r="7" spans="1:25" ht="12.75">
      <c r="A7" s="50">
        <v>133</v>
      </c>
      <c r="B7" s="52" t="s">
        <v>364</v>
      </c>
      <c r="C7" s="84">
        <f t="shared" si="0"/>
        <v>1773940</v>
      </c>
      <c r="D7" s="6">
        <v>18</v>
      </c>
      <c r="E7" s="85">
        <f t="shared" si="1"/>
        <v>98552.22222222222</v>
      </c>
      <c r="F7" s="85">
        <f t="shared" si="2"/>
        <v>72998.22222222222</v>
      </c>
      <c r="G7" s="85">
        <f t="shared" si="3"/>
        <v>25554</v>
      </c>
      <c r="H7" s="66">
        <v>1313968</v>
      </c>
      <c r="I7" s="66">
        <v>0</v>
      </c>
      <c r="J7" s="66">
        <v>350</v>
      </c>
      <c r="K7" s="66">
        <v>3275</v>
      </c>
      <c r="L7" s="66">
        <v>60200</v>
      </c>
      <c r="M7" s="66">
        <v>582275</v>
      </c>
      <c r="N7" s="65">
        <v>0</v>
      </c>
      <c r="O7" s="66">
        <v>179100</v>
      </c>
      <c r="P7" s="65">
        <v>0</v>
      </c>
      <c r="Q7" s="66">
        <v>280872</v>
      </c>
      <c r="R7" s="65">
        <v>0</v>
      </c>
      <c r="S7" s="65">
        <v>0</v>
      </c>
      <c r="T7" s="65">
        <v>0</v>
      </c>
      <c r="U7" s="65">
        <f t="shared" si="4"/>
        <v>2420040</v>
      </c>
      <c r="V7" s="71">
        <v>2420040</v>
      </c>
      <c r="W7" s="72"/>
      <c r="X7" s="72"/>
      <c r="Y7" s="73">
        <f t="shared" si="5"/>
        <v>2420040</v>
      </c>
    </row>
    <row r="8" spans="1:25" ht="12.75">
      <c r="A8" s="50">
        <v>135</v>
      </c>
      <c r="B8" s="52" t="s">
        <v>365</v>
      </c>
      <c r="C8" s="84">
        <f t="shared" si="0"/>
        <v>191173</v>
      </c>
      <c r="D8" s="6">
        <v>2</v>
      </c>
      <c r="E8" s="85">
        <f t="shared" si="1"/>
        <v>95586.5</v>
      </c>
      <c r="F8" s="85">
        <f t="shared" si="2"/>
        <v>70032.5</v>
      </c>
      <c r="G8" s="85">
        <f t="shared" si="3"/>
        <v>25554</v>
      </c>
      <c r="H8" s="66">
        <v>140065</v>
      </c>
      <c r="I8" s="66">
        <v>0</v>
      </c>
      <c r="J8" s="66">
        <v>0</v>
      </c>
      <c r="K8" s="66">
        <v>0</v>
      </c>
      <c r="L8" s="66">
        <v>900</v>
      </c>
      <c r="M8" s="66">
        <v>47000</v>
      </c>
      <c r="N8" s="65">
        <v>0</v>
      </c>
      <c r="O8" s="66">
        <v>19900</v>
      </c>
      <c r="P8" s="65">
        <v>0</v>
      </c>
      <c r="Q8" s="66">
        <v>31208</v>
      </c>
      <c r="R8" s="65">
        <v>0</v>
      </c>
      <c r="S8" s="65">
        <v>0</v>
      </c>
      <c r="T8" s="65">
        <v>0</v>
      </c>
      <c r="U8" s="65">
        <f t="shared" si="4"/>
        <v>239073</v>
      </c>
      <c r="V8" s="71">
        <v>239073</v>
      </c>
      <c r="W8" s="72"/>
      <c r="X8" s="72"/>
      <c r="Y8" s="73">
        <f t="shared" si="5"/>
        <v>239073</v>
      </c>
    </row>
    <row r="9" spans="1:25" ht="12.75">
      <c r="A9" s="50">
        <v>136</v>
      </c>
      <c r="B9" s="52" t="s">
        <v>366</v>
      </c>
      <c r="C9" s="84">
        <f t="shared" si="0"/>
        <v>667550</v>
      </c>
      <c r="D9" s="6">
        <v>7</v>
      </c>
      <c r="E9" s="85">
        <f t="shared" si="1"/>
        <v>95364.28571428571</v>
      </c>
      <c r="F9" s="85">
        <f t="shared" si="2"/>
        <v>69810.28571428571</v>
      </c>
      <c r="G9" s="85">
        <f t="shared" si="3"/>
        <v>25554</v>
      </c>
      <c r="H9" s="66">
        <v>488672</v>
      </c>
      <c r="I9" s="66">
        <v>0</v>
      </c>
      <c r="J9" s="66">
        <v>0</v>
      </c>
      <c r="K9" s="66">
        <v>0</v>
      </c>
      <c r="L9" s="66">
        <v>1620</v>
      </c>
      <c r="M9" s="66">
        <v>580000</v>
      </c>
      <c r="N9" s="65">
        <v>0</v>
      </c>
      <c r="O9" s="66">
        <v>69650</v>
      </c>
      <c r="P9" s="65">
        <v>0</v>
      </c>
      <c r="Q9" s="66">
        <v>109228</v>
      </c>
      <c r="R9" s="65">
        <v>0</v>
      </c>
      <c r="S9" s="65">
        <v>0</v>
      </c>
      <c r="T9" s="65">
        <v>0</v>
      </c>
      <c r="U9" s="65">
        <f t="shared" si="4"/>
        <v>1249170</v>
      </c>
      <c r="V9" s="71">
        <v>1249170</v>
      </c>
      <c r="W9" s="72"/>
      <c r="X9" s="72"/>
      <c r="Y9" s="73">
        <f t="shared" si="5"/>
        <v>1249170</v>
      </c>
    </row>
    <row r="10" spans="1:25" ht="12.75">
      <c r="A10" s="50">
        <v>137</v>
      </c>
      <c r="B10" s="52" t="s">
        <v>274</v>
      </c>
      <c r="C10" s="84">
        <f t="shared" si="0"/>
        <v>5509563</v>
      </c>
      <c r="D10" s="6">
        <v>66</v>
      </c>
      <c r="E10" s="85">
        <f t="shared" si="1"/>
        <v>83478.22727272728</v>
      </c>
      <c r="F10" s="85">
        <f t="shared" si="2"/>
        <v>57924.22727272727</v>
      </c>
      <c r="G10" s="85">
        <f t="shared" si="3"/>
        <v>25554</v>
      </c>
      <c r="H10" s="66">
        <v>3822999</v>
      </c>
      <c r="I10" s="66">
        <v>1233140</v>
      </c>
      <c r="J10" s="66">
        <v>960</v>
      </c>
      <c r="K10" s="66">
        <v>90</v>
      </c>
      <c r="L10" s="66">
        <v>59234</v>
      </c>
      <c r="M10" s="66">
        <v>5361659</v>
      </c>
      <c r="N10" s="65">
        <v>0</v>
      </c>
      <c r="O10" s="66">
        <v>656700</v>
      </c>
      <c r="P10" s="65">
        <v>0</v>
      </c>
      <c r="Q10" s="66">
        <v>1029864</v>
      </c>
      <c r="R10" s="65">
        <v>0</v>
      </c>
      <c r="S10" s="65">
        <v>0</v>
      </c>
      <c r="T10" s="65">
        <v>0</v>
      </c>
      <c r="U10" s="65">
        <f t="shared" si="4"/>
        <v>12164646</v>
      </c>
      <c r="V10" s="71">
        <v>12164646</v>
      </c>
      <c r="W10" s="72">
        <v>802051</v>
      </c>
      <c r="X10" s="72">
        <v>950000</v>
      </c>
      <c r="Y10" s="73">
        <f t="shared" si="5"/>
        <v>13916697</v>
      </c>
    </row>
    <row r="11" spans="1:25" ht="12.75">
      <c r="A11" s="50">
        <v>139</v>
      </c>
      <c r="B11" s="51" t="s">
        <v>275</v>
      </c>
      <c r="C11" s="84">
        <f t="shared" si="0"/>
        <v>991486</v>
      </c>
      <c r="D11" s="6">
        <v>13</v>
      </c>
      <c r="E11" s="85">
        <f t="shared" si="1"/>
        <v>76268.15384615384</v>
      </c>
      <c r="F11" s="85">
        <f t="shared" si="2"/>
        <v>50714.153846153844</v>
      </c>
      <c r="G11" s="85">
        <f t="shared" si="3"/>
        <v>25554</v>
      </c>
      <c r="H11" s="65">
        <v>659284</v>
      </c>
      <c r="I11" s="65">
        <v>0</v>
      </c>
      <c r="J11" s="65">
        <v>4940</v>
      </c>
      <c r="K11" s="65">
        <v>0</v>
      </c>
      <c r="L11" s="65">
        <v>3725</v>
      </c>
      <c r="M11" s="65">
        <v>287550</v>
      </c>
      <c r="N11" s="65">
        <v>0</v>
      </c>
      <c r="O11" s="65">
        <v>129350</v>
      </c>
      <c r="P11" s="65">
        <v>0</v>
      </c>
      <c r="Q11" s="65">
        <v>202852</v>
      </c>
      <c r="R11" s="65">
        <v>0</v>
      </c>
      <c r="S11" s="65">
        <v>0</v>
      </c>
      <c r="T11" s="65">
        <v>0</v>
      </c>
      <c r="U11" s="65">
        <f t="shared" si="4"/>
        <v>1287701</v>
      </c>
      <c r="V11" s="71">
        <v>1287701</v>
      </c>
      <c r="W11" s="72"/>
      <c r="X11" s="72">
        <v>1500000</v>
      </c>
      <c r="Y11" s="73">
        <f t="shared" si="5"/>
        <v>2787701</v>
      </c>
    </row>
    <row r="12" spans="1:25" ht="12.75">
      <c r="A12" s="50">
        <v>152</v>
      </c>
      <c r="B12" s="52" t="s">
        <v>276</v>
      </c>
      <c r="C12" s="84">
        <f t="shared" si="0"/>
        <v>3847976</v>
      </c>
      <c r="D12" s="6">
        <v>46</v>
      </c>
      <c r="E12" s="85">
        <f t="shared" si="1"/>
        <v>83651.65217391304</v>
      </c>
      <c r="F12" s="85">
        <f t="shared" si="2"/>
        <v>58097.65217391304</v>
      </c>
      <c r="G12" s="85">
        <f t="shared" si="3"/>
        <v>25554</v>
      </c>
      <c r="H12" s="66">
        <v>2672492</v>
      </c>
      <c r="I12" s="66">
        <v>348597</v>
      </c>
      <c r="J12" s="66">
        <v>0</v>
      </c>
      <c r="K12" s="66">
        <v>44600</v>
      </c>
      <c r="L12" s="66">
        <v>387950</v>
      </c>
      <c r="M12" s="66">
        <v>349850</v>
      </c>
      <c r="N12" s="65">
        <v>0</v>
      </c>
      <c r="O12" s="66">
        <v>457700</v>
      </c>
      <c r="P12" s="65">
        <v>0</v>
      </c>
      <c r="Q12" s="66">
        <v>717784</v>
      </c>
      <c r="R12" s="65">
        <v>0</v>
      </c>
      <c r="S12" s="65">
        <v>0</v>
      </c>
      <c r="T12" s="65">
        <v>0</v>
      </c>
      <c r="U12" s="65">
        <f t="shared" si="4"/>
        <v>4978973</v>
      </c>
      <c r="V12" s="71">
        <v>4978973</v>
      </c>
      <c r="W12" s="72">
        <v>83628</v>
      </c>
      <c r="X12" s="72">
        <v>550000</v>
      </c>
      <c r="Y12" s="73">
        <f t="shared" si="5"/>
        <v>5612601</v>
      </c>
    </row>
    <row r="13" spans="1:25" ht="12.75">
      <c r="A13" s="50">
        <v>160</v>
      </c>
      <c r="B13" s="52" t="s">
        <v>369</v>
      </c>
      <c r="C13" s="84">
        <f t="shared" si="0"/>
        <v>5417774</v>
      </c>
      <c r="D13" s="6">
        <v>59</v>
      </c>
      <c r="E13" s="85">
        <f t="shared" si="1"/>
        <v>91826.67796610169</v>
      </c>
      <c r="F13" s="85">
        <f t="shared" si="2"/>
        <v>61104.83050847457</v>
      </c>
      <c r="G13" s="85">
        <f t="shared" si="3"/>
        <v>30721.84745762712</v>
      </c>
      <c r="H13" s="66">
        <v>3605185</v>
      </c>
      <c r="I13" s="66">
        <v>773023</v>
      </c>
      <c r="J13" s="66">
        <v>0</v>
      </c>
      <c r="K13" s="66">
        <v>23310</v>
      </c>
      <c r="L13" s="66">
        <v>301015</v>
      </c>
      <c r="M13" s="66">
        <v>408457</v>
      </c>
      <c r="N13" s="65">
        <v>0</v>
      </c>
      <c r="O13" s="66">
        <v>587050</v>
      </c>
      <c r="P13" s="65">
        <v>0</v>
      </c>
      <c r="Q13" s="66">
        <v>920636</v>
      </c>
      <c r="R13" s="66">
        <v>304903</v>
      </c>
      <c r="S13" s="70">
        <v>0</v>
      </c>
      <c r="T13" s="70">
        <v>0</v>
      </c>
      <c r="U13" s="65">
        <f t="shared" si="4"/>
        <v>6923579</v>
      </c>
      <c r="V13" s="71">
        <v>6923579</v>
      </c>
      <c r="W13" s="72">
        <v>712450</v>
      </c>
      <c r="X13" s="72">
        <v>2375000</v>
      </c>
      <c r="Y13" s="73">
        <f t="shared" si="5"/>
        <v>10011029</v>
      </c>
    </row>
    <row r="14" spans="1:25" ht="12.75">
      <c r="A14" s="50">
        <v>161</v>
      </c>
      <c r="B14" s="51" t="s">
        <v>370</v>
      </c>
      <c r="C14" s="84">
        <f t="shared" si="0"/>
        <v>429199</v>
      </c>
      <c r="D14" s="6">
        <v>5</v>
      </c>
      <c r="E14" s="85">
        <f t="shared" si="1"/>
        <v>85839.8</v>
      </c>
      <c r="F14" s="85">
        <f t="shared" si="2"/>
        <v>60285.8</v>
      </c>
      <c r="G14" s="85">
        <f t="shared" si="3"/>
        <v>25554</v>
      </c>
      <c r="H14" s="65">
        <v>301429</v>
      </c>
      <c r="I14" s="65">
        <v>0</v>
      </c>
      <c r="J14" s="65">
        <v>0</v>
      </c>
      <c r="K14" s="65">
        <v>0</v>
      </c>
      <c r="L14" s="65">
        <v>7000</v>
      </c>
      <c r="M14" s="65">
        <v>196080</v>
      </c>
      <c r="N14" s="65">
        <v>0</v>
      </c>
      <c r="O14" s="65">
        <v>49750</v>
      </c>
      <c r="P14" s="65">
        <v>0</v>
      </c>
      <c r="Q14" s="65">
        <v>78020</v>
      </c>
      <c r="R14" s="65">
        <v>0</v>
      </c>
      <c r="S14" s="65">
        <v>0</v>
      </c>
      <c r="T14" s="65">
        <v>0</v>
      </c>
      <c r="U14" s="65">
        <f t="shared" si="4"/>
        <v>632279</v>
      </c>
      <c r="V14" s="71">
        <v>632279</v>
      </c>
      <c r="W14" s="72"/>
      <c r="X14" s="72"/>
      <c r="Y14" s="73">
        <f t="shared" si="5"/>
        <v>632279</v>
      </c>
    </row>
    <row r="15" spans="1:25" ht="12.75">
      <c r="A15" s="50">
        <v>162</v>
      </c>
      <c r="B15" s="52" t="s">
        <v>414</v>
      </c>
      <c r="C15" s="84">
        <f t="shared" si="0"/>
        <v>436892</v>
      </c>
      <c r="D15" s="6">
        <v>6</v>
      </c>
      <c r="E15" s="85">
        <f t="shared" si="1"/>
        <v>72815.33333333333</v>
      </c>
      <c r="F15" s="85">
        <f t="shared" si="2"/>
        <v>47261.333333333336</v>
      </c>
      <c r="G15" s="85">
        <f t="shared" si="3"/>
        <v>25554</v>
      </c>
      <c r="H15" s="66">
        <v>283568</v>
      </c>
      <c r="I15" s="66">
        <v>6515</v>
      </c>
      <c r="J15" s="66">
        <v>522</v>
      </c>
      <c r="K15" s="66">
        <v>450</v>
      </c>
      <c r="L15" s="66">
        <v>3071</v>
      </c>
      <c r="M15" s="66">
        <v>257170</v>
      </c>
      <c r="N15" s="65">
        <v>0</v>
      </c>
      <c r="O15" s="66">
        <v>59700</v>
      </c>
      <c r="P15" s="65">
        <v>0</v>
      </c>
      <c r="Q15" s="66">
        <v>93624</v>
      </c>
      <c r="R15" s="65">
        <v>0</v>
      </c>
      <c r="S15" s="65">
        <v>0</v>
      </c>
      <c r="T15" s="65">
        <v>0</v>
      </c>
      <c r="U15" s="65">
        <f t="shared" si="4"/>
        <v>704620</v>
      </c>
      <c r="V15" s="71">
        <v>704620</v>
      </c>
      <c r="W15" s="72"/>
      <c r="X15" s="72"/>
      <c r="Y15" s="73">
        <f t="shared" si="5"/>
        <v>704620</v>
      </c>
    </row>
    <row r="16" spans="1:25" ht="12.75">
      <c r="A16" s="53" t="s">
        <v>415</v>
      </c>
      <c r="B16" s="52" t="s">
        <v>357</v>
      </c>
      <c r="C16" s="84">
        <f t="shared" si="0"/>
        <v>4317396</v>
      </c>
      <c r="D16" s="6">
        <v>53</v>
      </c>
      <c r="E16" s="85">
        <f t="shared" si="1"/>
        <v>81460.30188679245</v>
      </c>
      <c r="F16" s="85">
        <f t="shared" si="2"/>
        <v>55906.301886792455</v>
      </c>
      <c r="G16" s="85">
        <f t="shared" si="3"/>
        <v>25554</v>
      </c>
      <c r="H16" s="66">
        <v>2963034</v>
      </c>
      <c r="I16" s="66">
        <v>106000</v>
      </c>
      <c r="J16" s="66">
        <v>0</v>
      </c>
      <c r="K16" s="66">
        <v>1500</v>
      </c>
      <c r="L16" s="66">
        <v>2000</v>
      </c>
      <c r="M16" s="66">
        <v>395801</v>
      </c>
      <c r="N16" s="65">
        <v>0</v>
      </c>
      <c r="O16" s="66">
        <v>527350</v>
      </c>
      <c r="P16" s="65">
        <v>0</v>
      </c>
      <c r="Q16" s="66">
        <v>827012</v>
      </c>
      <c r="R16" s="65">
        <v>0</v>
      </c>
      <c r="S16" s="65">
        <v>0</v>
      </c>
      <c r="T16" s="65">
        <v>0</v>
      </c>
      <c r="U16" s="65">
        <f t="shared" si="4"/>
        <v>4822697</v>
      </c>
      <c r="V16" s="71">
        <v>4822697</v>
      </c>
      <c r="W16" s="72">
        <v>2144346</v>
      </c>
      <c r="X16" s="72"/>
      <c r="Y16" s="73">
        <f t="shared" si="5"/>
        <v>6967043</v>
      </c>
    </row>
    <row r="17" spans="1:25" ht="12.75">
      <c r="A17" s="50">
        <v>201</v>
      </c>
      <c r="B17" s="51" t="s">
        <v>416</v>
      </c>
      <c r="C17" s="84">
        <f t="shared" si="0"/>
        <v>57766494</v>
      </c>
      <c r="D17" s="6">
        <v>551</v>
      </c>
      <c r="E17" s="85">
        <f t="shared" si="1"/>
        <v>104839.3720508167</v>
      </c>
      <c r="F17" s="85">
        <f t="shared" si="2"/>
        <v>61898.954627949184</v>
      </c>
      <c r="G17" s="85">
        <f t="shared" si="3"/>
        <v>42940.41742286751</v>
      </c>
      <c r="H17" s="65">
        <v>34106324</v>
      </c>
      <c r="I17" s="65">
        <v>681783</v>
      </c>
      <c r="J17" s="65">
        <v>4743</v>
      </c>
      <c r="K17" s="65">
        <v>119070</v>
      </c>
      <c r="L17" s="65">
        <v>1074535</v>
      </c>
      <c r="M17" s="65">
        <v>1668377</v>
      </c>
      <c r="N17" s="65">
        <v>0</v>
      </c>
      <c r="O17" s="65">
        <v>10285559</v>
      </c>
      <c r="P17" s="65">
        <v>0</v>
      </c>
      <c r="Q17" s="65">
        <v>8597804</v>
      </c>
      <c r="R17" s="65">
        <v>4776807</v>
      </c>
      <c r="S17" s="65">
        <v>0</v>
      </c>
      <c r="T17" s="65">
        <v>0</v>
      </c>
      <c r="U17" s="65">
        <f t="shared" si="4"/>
        <v>61315002</v>
      </c>
      <c r="V17" s="71">
        <v>61315002</v>
      </c>
      <c r="W17" s="72">
        <v>564352</v>
      </c>
      <c r="X17" s="72">
        <v>1190000</v>
      </c>
      <c r="Y17" s="73">
        <f t="shared" si="5"/>
        <v>63069354</v>
      </c>
    </row>
    <row r="18" spans="1:25" ht="12.75">
      <c r="A18" s="50">
        <v>202</v>
      </c>
      <c r="B18" s="51" t="s">
        <v>417</v>
      </c>
      <c r="C18" s="84">
        <f t="shared" si="0"/>
        <v>44614146</v>
      </c>
      <c r="D18" s="6">
        <v>382</v>
      </c>
      <c r="E18" s="86">
        <f t="shared" si="1"/>
        <v>116790.95811518324</v>
      </c>
      <c r="F18" s="85">
        <f t="shared" si="2"/>
        <v>75461.64921465969</v>
      </c>
      <c r="G18" s="85">
        <f t="shared" si="3"/>
        <v>41329.30890052356</v>
      </c>
      <c r="H18" s="65">
        <v>28826350</v>
      </c>
      <c r="I18" s="65">
        <v>1325433</v>
      </c>
      <c r="J18" s="65">
        <v>2120</v>
      </c>
      <c r="K18" s="65">
        <v>84985</v>
      </c>
      <c r="L18" s="65">
        <v>729530</v>
      </c>
      <c r="M18" s="65">
        <v>250463</v>
      </c>
      <c r="N18" s="65">
        <v>0</v>
      </c>
      <c r="O18" s="65">
        <v>8411367</v>
      </c>
      <c r="P18" s="65">
        <v>0</v>
      </c>
      <c r="Q18" s="65">
        <v>5648648</v>
      </c>
      <c r="R18" s="65">
        <v>1727781</v>
      </c>
      <c r="S18" s="65">
        <v>0</v>
      </c>
      <c r="T18" s="65">
        <v>0</v>
      </c>
      <c r="U18" s="65">
        <f t="shared" si="4"/>
        <v>47006677</v>
      </c>
      <c r="V18" s="71">
        <v>47006677</v>
      </c>
      <c r="W18" s="72"/>
      <c r="X18" s="72">
        <v>2025000</v>
      </c>
      <c r="Y18" s="73">
        <f t="shared" si="5"/>
        <v>49031677</v>
      </c>
    </row>
    <row r="19" spans="1:25" ht="12.75">
      <c r="A19" s="50">
        <v>301</v>
      </c>
      <c r="B19" s="51" t="s">
        <v>418</v>
      </c>
      <c r="C19" s="84">
        <f t="shared" si="0"/>
        <v>4902812</v>
      </c>
      <c r="D19" s="6">
        <v>64</v>
      </c>
      <c r="E19" s="85">
        <f t="shared" si="1"/>
        <v>76606.4375</v>
      </c>
      <c r="F19" s="85">
        <f t="shared" si="2"/>
        <v>51052.4375</v>
      </c>
      <c r="G19" s="85">
        <f t="shared" si="3"/>
        <v>25554</v>
      </c>
      <c r="H19" s="65">
        <v>3267356</v>
      </c>
      <c r="I19" s="65">
        <v>0</v>
      </c>
      <c r="J19" s="65">
        <v>4818</v>
      </c>
      <c r="K19" s="65">
        <v>2230</v>
      </c>
      <c r="L19" s="65">
        <v>42100</v>
      </c>
      <c r="M19" s="65">
        <v>186931</v>
      </c>
      <c r="N19" s="65">
        <v>0</v>
      </c>
      <c r="O19" s="65">
        <v>636800</v>
      </c>
      <c r="P19" s="65">
        <v>0</v>
      </c>
      <c r="Q19" s="65">
        <v>998656</v>
      </c>
      <c r="R19" s="65">
        <v>0</v>
      </c>
      <c r="S19" s="65">
        <v>0</v>
      </c>
      <c r="T19" s="65">
        <v>0</v>
      </c>
      <c r="U19" s="65">
        <f t="shared" si="4"/>
        <v>5138891</v>
      </c>
      <c r="V19" s="71">
        <v>5138891</v>
      </c>
      <c r="W19" s="72">
        <v>14419100</v>
      </c>
      <c r="X19" s="72"/>
      <c r="Y19" s="73">
        <f t="shared" si="5"/>
        <v>19557991</v>
      </c>
    </row>
    <row r="20" spans="1:25" ht="12.75">
      <c r="A20" s="50">
        <v>302</v>
      </c>
      <c r="B20" s="51" t="s">
        <v>419</v>
      </c>
      <c r="C20" s="84">
        <f t="shared" si="0"/>
        <v>88522</v>
      </c>
      <c r="D20" s="6">
        <v>1</v>
      </c>
      <c r="E20" s="85">
        <f t="shared" si="1"/>
        <v>88522</v>
      </c>
      <c r="F20" s="85">
        <f t="shared" si="2"/>
        <v>62968</v>
      </c>
      <c r="G20" s="85">
        <f t="shared" si="3"/>
        <v>25554</v>
      </c>
      <c r="H20" s="65">
        <v>62968</v>
      </c>
      <c r="I20" s="65">
        <v>0</v>
      </c>
      <c r="J20" s="65">
        <v>0</v>
      </c>
      <c r="K20" s="65">
        <v>0</v>
      </c>
      <c r="L20" s="65">
        <v>450</v>
      </c>
      <c r="M20" s="65">
        <v>720</v>
      </c>
      <c r="N20" s="65">
        <v>0</v>
      </c>
      <c r="O20" s="65">
        <v>9950</v>
      </c>
      <c r="P20" s="65">
        <v>0</v>
      </c>
      <c r="Q20" s="65">
        <v>15604</v>
      </c>
      <c r="R20" s="65">
        <v>0</v>
      </c>
      <c r="S20" s="65">
        <v>0</v>
      </c>
      <c r="T20" s="65">
        <v>0</v>
      </c>
      <c r="U20" s="65">
        <f t="shared" si="4"/>
        <v>89692</v>
      </c>
      <c r="V20" s="71">
        <v>89692</v>
      </c>
      <c r="W20" s="72">
        <v>2750</v>
      </c>
      <c r="X20" s="72"/>
      <c r="Y20" s="73">
        <f t="shared" si="5"/>
        <v>92442</v>
      </c>
    </row>
    <row r="21" spans="1:25" ht="12.75">
      <c r="A21" s="50">
        <v>303</v>
      </c>
      <c r="B21" s="52" t="s">
        <v>420</v>
      </c>
      <c r="C21" s="84">
        <f t="shared" si="0"/>
        <v>495441</v>
      </c>
      <c r="D21" s="6">
        <v>6</v>
      </c>
      <c r="E21" s="85">
        <f t="shared" si="1"/>
        <v>82573.5</v>
      </c>
      <c r="F21" s="85">
        <f t="shared" si="2"/>
        <v>57019.5</v>
      </c>
      <c r="G21" s="85">
        <f t="shared" si="3"/>
        <v>25554</v>
      </c>
      <c r="H21" s="66">
        <v>342117</v>
      </c>
      <c r="I21" s="66">
        <v>6500</v>
      </c>
      <c r="J21" s="66">
        <v>3492</v>
      </c>
      <c r="K21" s="66">
        <v>0</v>
      </c>
      <c r="L21" s="66">
        <v>5750</v>
      </c>
      <c r="M21" s="66">
        <v>380557</v>
      </c>
      <c r="N21" s="65">
        <v>0</v>
      </c>
      <c r="O21" s="66">
        <v>59700</v>
      </c>
      <c r="P21" s="65">
        <v>0</v>
      </c>
      <c r="Q21" s="66">
        <v>93624</v>
      </c>
      <c r="R21" s="65">
        <v>0</v>
      </c>
      <c r="S21" s="65">
        <v>0</v>
      </c>
      <c r="T21" s="65">
        <v>0</v>
      </c>
      <c r="U21" s="65">
        <f t="shared" si="4"/>
        <v>891740</v>
      </c>
      <c r="V21" s="71">
        <v>891740</v>
      </c>
      <c r="W21" s="72">
        <v>89365</v>
      </c>
      <c r="X21" s="72"/>
      <c r="Y21" s="73">
        <f t="shared" si="5"/>
        <v>981105</v>
      </c>
    </row>
    <row r="22" spans="1:25" ht="12.75">
      <c r="A22" s="50">
        <v>304</v>
      </c>
      <c r="B22" s="52" t="s">
        <v>421</v>
      </c>
      <c r="C22" s="84">
        <f t="shared" si="0"/>
        <v>101959</v>
      </c>
      <c r="D22" s="6">
        <v>1</v>
      </c>
      <c r="E22" s="85">
        <f t="shared" si="1"/>
        <v>101959</v>
      </c>
      <c r="F22" s="85">
        <f t="shared" si="2"/>
        <v>76405</v>
      </c>
      <c r="G22" s="85">
        <f t="shared" si="3"/>
        <v>25554</v>
      </c>
      <c r="H22" s="66">
        <v>76405</v>
      </c>
      <c r="I22" s="66">
        <v>0</v>
      </c>
      <c r="J22" s="66">
        <v>180</v>
      </c>
      <c r="K22" s="66">
        <v>0</v>
      </c>
      <c r="L22" s="66">
        <v>200</v>
      </c>
      <c r="M22" s="66">
        <v>259135</v>
      </c>
      <c r="N22" s="65">
        <v>0</v>
      </c>
      <c r="O22" s="66">
        <v>9950</v>
      </c>
      <c r="P22" s="65">
        <v>0</v>
      </c>
      <c r="Q22" s="66">
        <v>15604</v>
      </c>
      <c r="R22" s="65">
        <v>0</v>
      </c>
      <c r="S22" s="65">
        <v>0</v>
      </c>
      <c r="T22" s="65">
        <v>0</v>
      </c>
      <c r="U22" s="65">
        <f t="shared" si="4"/>
        <v>361474</v>
      </c>
      <c r="V22" s="71">
        <v>361474</v>
      </c>
      <c r="W22" s="72">
        <v>1858020</v>
      </c>
      <c r="X22" s="72"/>
      <c r="Y22" s="73">
        <f t="shared" si="5"/>
        <v>2219494</v>
      </c>
    </row>
    <row r="23" spans="1:25" ht="12.75">
      <c r="A23" s="50">
        <v>305</v>
      </c>
      <c r="B23" s="51" t="s">
        <v>422</v>
      </c>
      <c r="C23" s="84">
        <f t="shared" si="0"/>
        <v>173577</v>
      </c>
      <c r="D23" s="6">
        <v>2</v>
      </c>
      <c r="E23" s="85">
        <f t="shared" si="1"/>
        <v>86788.5</v>
      </c>
      <c r="F23" s="85">
        <f t="shared" si="2"/>
        <v>61234.5</v>
      </c>
      <c r="G23" s="85">
        <f t="shared" si="3"/>
        <v>25554</v>
      </c>
      <c r="H23" s="65">
        <v>122469</v>
      </c>
      <c r="I23" s="65">
        <v>0</v>
      </c>
      <c r="J23" s="65">
        <v>400</v>
      </c>
      <c r="K23" s="65">
        <v>0</v>
      </c>
      <c r="L23" s="65">
        <v>675</v>
      </c>
      <c r="M23" s="65">
        <v>10166</v>
      </c>
      <c r="N23" s="65">
        <v>0</v>
      </c>
      <c r="O23" s="65">
        <v>19900</v>
      </c>
      <c r="P23" s="65">
        <v>0</v>
      </c>
      <c r="Q23" s="65">
        <v>31208</v>
      </c>
      <c r="R23" s="65">
        <v>0</v>
      </c>
      <c r="S23" s="65">
        <v>0</v>
      </c>
      <c r="T23" s="65">
        <v>0</v>
      </c>
      <c r="U23" s="65">
        <f t="shared" si="4"/>
        <v>184818</v>
      </c>
      <c r="V23" s="71">
        <v>184818</v>
      </c>
      <c r="W23" s="72"/>
      <c r="X23" s="72"/>
      <c r="Y23" s="73">
        <f t="shared" si="5"/>
        <v>184818</v>
      </c>
    </row>
    <row r="24" spans="1:25" ht="12.75">
      <c r="A24" s="50">
        <v>308</v>
      </c>
      <c r="B24" s="52" t="s">
        <v>423</v>
      </c>
      <c r="C24" s="84">
        <f t="shared" si="0"/>
        <v>436125</v>
      </c>
      <c r="D24" s="6">
        <v>4</v>
      </c>
      <c r="E24" s="85">
        <f t="shared" si="1"/>
        <v>109031.25</v>
      </c>
      <c r="F24" s="85">
        <f t="shared" si="2"/>
        <v>83477.25</v>
      </c>
      <c r="G24" s="85">
        <f t="shared" si="3"/>
        <v>25554</v>
      </c>
      <c r="H24" s="66">
        <v>333909</v>
      </c>
      <c r="I24" s="66">
        <v>0</v>
      </c>
      <c r="J24" s="66">
        <v>1500</v>
      </c>
      <c r="K24" s="66">
        <v>0</v>
      </c>
      <c r="L24" s="66">
        <v>2300</v>
      </c>
      <c r="M24" s="66">
        <v>1752171</v>
      </c>
      <c r="N24" s="65">
        <v>0</v>
      </c>
      <c r="O24" s="66">
        <v>39800</v>
      </c>
      <c r="P24" s="65">
        <v>0</v>
      </c>
      <c r="Q24" s="66">
        <v>62416</v>
      </c>
      <c r="R24" s="65">
        <v>0</v>
      </c>
      <c r="S24" s="65">
        <v>0</v>
      </c>
      <c r="T24" s="65">
        <v>0</v>
      </c>
      <c r="U24" s="65">
        <f t="shared" si="4"/>
        <v>2192096</v>
      </c>
      <c r="V24" s="71">
        <v>2192096</v>
      </c>
      <c r="W24" s="72">
        <v>722688</v>
      </c>
      <c r="X24" s="72">
        <v>80000</v>
      </c>
      <c r="Y24" s="73">
        <f t="shared" si="5"/>
        <v>2994784</v>
      </c>
    </row>
    <row r="25" spans="1:25" ht="12.75">
      <c r="A25" s="50">
        <v>402</v>
      </c>
      <c r="B25" s="52" t="s">
        <v>424</v>
      </c>
      <c r="C25" s="84">
        <f t="shared" si="0"/>
        <v>-1000000</v>
      </c>
      <c r="D25" s="6"/>
      <c r="E25" s="85">
        <v>0</v>
      </c>
      <c r="F25" s="85"/>
      <c r="G25" s="85">
        <v>0</v>
      </c>
      <c r="H25" s="66">
        <v>-1000000</v>
      </c>
      <c r="I25" s="66">
        <v>0</v>
      </c>
      <c r="J25" s="66">
        <v>0</v>
      </c>
      <c r="K25" s="66">
        <v>0</v>
      </c>
      <c r="L25" s="66">
        <v>0</v>
      </c>
      <c r="M25" s="70">
        <v>0</v>
      </c>
      <c r="N25" s="65">
        <v>0</v>
      </c>
      <c r="O25" s="65">
        <v>0</v>
      </c>
      <c r="P25" s="65">
        <v>0</v>
      </c>
      <c r="Q25" s="65">
        <v>0</v>
      </c>
      <c r="R25" s="65">
        <v>0</v>
      </c>
      <c r="S25" s="65">
        <v>0</v>
      </c>
      <c r="T25" s="65">
        <v>0</v>
      </c>
      <c r="U25" s="65">
        <f t="shared" si="4"/>
        <v>-1000000</v>
      </c>
      <c r="V25" s="71">
        <v>-1000000</v>
      </c>
      <c r="W25" s="72"/>
      <c r="X25" s="72"/>
      <c r="Y25" s="73">
        <f t="shared" si="5"/>
        <v>-1000000</v>
      </c>
    </row>
    <row r="26" spans="1:25" ht="12.75">
      <c r="A26" s="50">
        <v>404</v>
      </c>
      <c r="B26" s="52" t="s">
        <v>425</v>
      </c>
      <c r="C26" s="84">
        <f t="shared" si="0"/>
        <v>0</v>
      </c>
      <c r="D26" s="6">
        <v>0</v>
      </c>
      <c r="E26" s="85">
        <v>0</v>
      </c>
      <c r="F26" s="85">
        <v>0</v>
      </c>
      <c r="G26" s="85">
        <v>0</v>
      </c>
      <c r="H26" s="66">
        <v>0</v>
      </c>
      <c r="I26" s="66">
        <v>0</v>
      </c>
      <c r="J26" s="66">
        <v>0</v>
      </c>
      <c r="K26" s="66">
        <v>0</v>
      </c>
      <c r="L26" s="66">
        <v>0</v>
      </c>
      <c r="M26" s="66">
        <v>188295</v>
      </c>
      <c r="N26" s="65">
        <v>0</v>
      </c>
      <c r="O26" s="65">
        <v>0</v>
      </c>
      <c r="P26" s="65">
        <v>0</v>
      </c>
      <c r="Q26" s="65">
        <v>0</v>
      </c>
      <c r="R26" s="65">
        <v>0</v>
      </c>
      <c r="S26" s="65">
        <v>0</v>
      </c>
      <c r="T26" s="65">
        <v>0</v>
      </c>
      <c r="U26" s="65">
        <f t="shared" si="4"/>
        <v>188295</v>
      </c>
      <c r="V26" s="71">
        <v>188295</v>
      </c>
      <c r="W26" s="72"/>
      <c r="X26" s="72"/>
      <c r="Y26" s="73">
        <f t="shared" si="5"/>
        <v>188295</v>
      </c>
    </row>
    <row r="27" spans="1:25" ht="12.75">
      <c r="A27" s="50">
        <v>405</v>
      </c>
      <c r="B27" s="52" t="s">
        <v>426</v>
      </c>
      <c r="C27" s="84">
        <f t="shared" si="0"/>
        <v>0</v>
      </c>
      <c r="D27" s="6">
        <v>0</v>
      </c>
      <c r="E27" s="85">
        <v>0</v>
      </c>
      <c r="F27" s="85">
        <v>0</v>
      </c>
      <c r="G27" s="85">
        <v>0</v>
      </c>
      <c r="H27" s="66">
        <v>0</v>
      </c>
      <c r="I27" s="66">
        <v>0</v>
      </c>
      <c r="J27" s="66">
        <v>0</v>
      </c>
      <c r="K27" s="66">
        <v>0</v>
      </c>
      <c r="L27" s="66">
        <v>0</v>
      </c>
      <c r="M27" s="66">
        <v>700000</v>
      </c>
      <c r="N27" s="65">
        <v>0</v>
      </c>
      <c r="O27" s="65">
        <v>0</v>
      </c>
      <c r="P27" s="65">
        <v>0</v>
      </c>
      <c r="Q27" s="65">
        <v>0</v>
      </c>
      <c r="R27" s="65">
        <v>0</v>
      </c>
      <c r="S27" s="65">
        <v>0</v>
      </c>
      <c r="T27" s="65">
        <v>0</v>
      </c>
      <c r="U27" s="65">
        <f t="shared" si="4"/>
        <v>700000</v>
      </c>
      <c r="V27" s="71">
        <v>700000</v>
      </c>
      <c r="W27" s="72"/>
      <c r="X27" s="72"/>
      <c r="Y27" s="73">
        <f t="shared" si="5"/>
        <v>700000</v>
      </c>
    </row>
    <row r="28" spans="1:25" ht="12.75">
      <c r="A28" s="50">
        <v>501</v>
      </c>
      <c r="B28" s="52" t="s">
        <v>427</v>
      </c>
      <c r="C28" s="84">
        <f t="shared" si="0"/>
        <v>9815050</v>
      </c>
      <c r="D28" s="6">
        <v>116</v>
      </c>
      <c r="E28" s="85">
        <f t="shared" si="1"/>
        <v>84612.5</v>
      </c>
      <c r="F28" s="85">
        <f t="shared" si="2"/>
        <v>52049.24137931035</v>
      </c>
      <c r="G28" s="85">
        <f t="shared" si="3"/>
        <v>32563.258620689656</v>
      </c>
      <c r="H28" s="66">
        <v>6037712</v>
      </c>
      <c r="I28" s="66">
        <v>298200</v>
      </c>
      <c r="J28" s="66">
        <v>0</v>
      </c>
      <c r="K28" s="66">
        <v>267</v>
      </c>
      <c r="L28" s="66">
        <v>839172</v>
      </c>
      <c r="M28" s="66">
        <v>5957538</v>
      </c>
      <c r="N28" s="65">
        <v>0</v>
      </c>
      <c r="O28" s="66">
        <v>1154200</v>
      </c>
      <c r="P28" s="65">
        <v>0</v>
      </c>
      <c r="Q28" s="66">
        <v>1810064</v>
      </c>
      <c r="R28" s="66">
        <v>813074</v>
      </c>
      <c r="S28" s="69">
        <v>0</v>
      </c>
      <c r="T28" s="69">
        <v>0</v>
      </c>
      <c r="U28" s="65">
        <f t="shared" si="4"/>
        <v>16910227</v>
      </c>
      <c r="V28" s="71">
        <v>16910227</v>
      </c>
      <c r="W28" s="72"/>
      <c r="X28" s="72">
        <f>2998106-1673106</f>
        <v>1325000</v>
      </c>
      <c r="Y28" s="73">
        <f t="shared" si="5"/>
        <v>18235227</v>
      </c>
    </row>
    <row r="29" spans="1:25" ht="12.75">
      <c r="A29" s="50">
        <v>502</v>
      </c>
      <c r="B29" s="51" t="s">
        <v>428</v>
      </c>
      <c r="C29" s="84">
        <f t="shared" si="0"/>
        <v>1008174</v>
      </c>
      <c r="D29" s="6">
        <v>9</v>
      </c>
      <c r="E29" s="85">
        <f t="shared" si="1"/>
        <v>112019.33333333333</v>
      </c>
      <c r="F29" s="85">
        <f t="shared" si="2"/>
        <v>86465.33333333333</v>
      </c>
      <c r="G29" s="85">
        <f t="shared" si="3"/>
        <v>25554</v>
      </c>
      <c r="H29" s="65">
        <v>778188</v>
      </c>
      <c r="I29" s="65">
        <v>2400000</v>
      </c>
      <c r="J29" s="65">
        <v>0</v>
      </c>
      <c r="K29" s="65">
        <v>0</v>
      </c>
      <c r="L29" s="65">
        <v>9865</v>
      </c>
      <c r="M29" s="65">
        <v>581535</v>
      </c>
      <c r="N29" s="65">
        <v>0</v>
      </c>
      <c r="O29" s="65">
        <v>89550</v>
      </c>
      <c r="P29" s="65">
        <v>0</v>
      </c>
      <c r="Q29" s="65">
        <v>140436</v>
      </c>
      <c r="R29" s="65">
        <v>0</v>
      </c>
      <c r="S29" s="65">
        <v>0</v>
      </c>
      <c r="T29" s="65">
        <v>0</v>
      </c>
      <c r="U29" s="65">
        <f t="shared" si="4"/>
        <v>3999574</v>
      </c>
      <c r="V29" s="71">
        <v>3999574</v>
      </c>
      <c r="W29" s="72"/>
      <c r="X29" s="72">
        <v>3185000</v>
      </c>
      <c r="Y29" s="73">
        <f t="shared" si="5"/>
        <v>7184574</v>
      </c>
    </row>
    <row r="30" spans="1:25" ht="12.75">
      <c r="A30" s="50">
        <v>600</v>
      </c>
      <c r="B30" s="51" t="s">
        <v>185</v>
      </c>
      <c r="C30" s="84">
        <f t="shared" si="0"/>
        <v>0</v>
      </c>
      <c r="D30" s="6">
        <v>0</v>
      </c>
      <c r="E30" s="85">
        <v>0</v>
      </c>
      <c r="F30" s="85">
        <v>0</v>
      </c>
      <c r="G30" s="85">
        <v>0</v>
      </c>
      <c r="H30" s="65">
        <v>0</v>
      </c>
      <c r="I30" s="65">
        <v>0</v>
      </c>
      <c r="J30" s="65">
        <v>0</v>
      </c>
      <c r="K30" s="65">
        <v>0</v>
      </c>
      <c r="L30" s="65">
        <v>0</v>
      </c>
      <c r="M30" s="70">
        <v>0</v>
      </c>
      <c r="N30" s="65">
        <v>26038423</v>
      </c>
      <c r="O30" s="65">
        <v>0</v>
      </c>
      <c r="P30" s="65">
        <v>0</v>
      </c>
      <c r="Q30" s="65">
        <v>0</v>
      </c>
      <c r="R30" s="65">
        <v>0</v>
      </c>
      <c r="S30" s="65">
        <v>0</v>
      </c>
      <c r="T30" s="65">
        <v>0</v>
      </c>
      <c r="U30" s="65">
        <f t="shared" si="4"/>
        <v>26038423</v>
      </c>
      <c r="V30" s="71">
        <v>26038423</v>
      </c>
      <c r="W30" s="72"/>
      <c r="X30" s="72"/>
      <c r="Y30" s="73">
        <f t="shared" si="5"/>
        <v>26038423</v>
      </c>
    </row>
    <row r="31" spans="1:25" ht="12.75">
      <c r="A31" s="50">
        <v>701</v>
      </c>
      <c r="B31" s="54" t="s">
        <v>400</v>
      </c>
      <c r="C31" s="84">
        <f t="shared" si="0"/>
        <v>0</v>
      </c>
      <c r="D31" s="6">
        <v>0</v>
      </c>
      <c r="E31" s="85">
        <v>0</v>
      </c>
      <c r="F31" s="85">
        <v>0</v>
      </c>
      <c r="G31" s="85">
        <v>0</v>
      </c>
      <c r="H31" s="67">
        <v>0</v>
      </c>
      <c r="I31" s="67">
        <v>0</v>
      </c>
      <c r="J31" s="67">
        <v>0</v>
      </c>
      <c r="K31" s="67">
        <v>0</v>
      </c>
      <c r="L31" s="67">
        <v>0</v>
      </c>
      <c r="M31" s="67">
        <v>1345000</v>
      </c>
      <c r="N31" s="65">
        <v>0</v>
      </c>
      <c r="O31" s="65">
        <v>0</v>
      </c>
      <c r="P31" s="65">
        <v>0</v>
      </c>
      <c r="Q31" s="65">
        <v>0</v>
      </c>
      <c r="R31" s="65">
        <v>0</v>
      </c>
      <c r="S31" s="65">
        <v>0</v>
      </c>
      <c r="T31" s="65">
        <v>0</v>
      </c>
      <c r="U31" s="65">
        <f t="shared" si="4"/>
        <v>1345000</v>
      </c>
      <c r="V31" s="71">
        <v>1345000</v>
      </c>
      <c r="W31" s="72"/>
      <c r="X31" s="72"/>
      <c r="Y31" s="73">
        <f t="shared" si="5"/>
        <v>1345000</v>
      </c>
    </row>
    <row r="32" spans="1:25" ht="12.75">
      <c r="A32" s="50">
        <v>702</v>
      </c>
      <c r="B32" s="52" t="s">
        <v>401</v>
      </c>
      <c r="C32" s="84">
        <f t="shared" si="0"/>
        <v>658984</v>
      </c>
      <c r="D32" s="6">
        <v>7</v>
      </c>
      <c r="E32" s="85">
        <f t="shared" si="1"/>
        <v>94140.57142857143</v>
      </c>
      <c r="F32" s="85">
        <f t="shared" si="2"/>
        <v>68586.57142857143</v>
      </c>
      <c r="G32" s="85">
        <f t="shared" si="3"/>
        <v>25554</v>
      </c>
      <c r="H32" s="66">
        <v>480106</v>
      </c>
      <c r="I32" s="66">
        <v>0</v>
      </c>
      <c r="J32" s="66">
        <v>0</v>
      </c>
      <c r="K32" s="66">
        <v>0</v>
      </c>
      <c r="L32" s="66">
        <v>10000</v>
      </c>
      <c r="M32" s="66">
        <v>68000</v>
      </c>
      <c r="N32" s="65">
        <v>0</v>
      </c>
      <c r="O32" s="66">
        <v>69650</v>
      </c>
      <c r="P32" s="65">
        <v>0</v>
      </c>
      <c r="Q32" s="66">
        <v>109228</v>
      </c>
      <c r="R32" s="65">
        <v>0</v>
      </c>
      <c r="S32" s="65">
        <v>0</v>
      </c>
      <c r="T32" s="65">
        <v>0</v>
      </c>
      <c r="U32" s="65">
        <f t="shared" si="4"/>
        <v>736984</v>
      </c>
      <c r="V32" s="71">
        <v>736984</v>
      </c>
      <c r="W32" s="72">
        <v>237362</v>
      </c>
      <c r="X32" s="72">
        <v>425000</v>
      </c>
      <c r="Y32" s="73">
        <f t="shared" si="5"/>
        <v>1399346</v>
      </c>
    </row>
    <row r="33" spans="1:25" ht="12.75">
      <c r="A33" s="50">
        <v>704</v>
      </c>
      <c r="B33" s="52" t="s">
        <v>280</v>
      </c>
      <c r="C33" s="84">
        <f t="shared" si="0"/>
        <v>2763934</v>
      </c>
      <c r="D33" s="6">
        <v>31</v>
      </c>
      <c r="E33" s="85">
        <f t="shared" si="1"/>
        <v>89159.16129032258</v>
      </c>
      <c r="F33" s="85">
        <f t="shared" si="2"/>
        <v>63605.16129032258</v>
      </c>
      <c r="G33" s="85">
        <f t="shared" si="3"/>
        <v>25554</v>
      </c>
      <c r="H33" s="66">
        <v>1971760</v>
      </c>
      <c r="I33" s="66">
        <v>0</v>
      </c>
      <c r="J33" s="66">
        <v>0</v>
      </c>
      <c r="K33" s="66">
        <v>5000</v>
      </c>
      <c r="L33" s="66">
        <v>90800</v>
      </c>
      <c r="M33" s="66">
        <v>250646</v>
      </c>
      <c r="N33" s="65">
        <v>0</v>
      </c>
      <c r="O33" s="66">
        <v>308450</v>
      </c>
      <c r="P33" s="65">
        <v>0</v>
      </c>
      <c r="Q33" s="66">
        <v>483724</v>
      </c>
      <c r="R33" s="65">
        <v>0</v>
      </c>
      <c r="S33" s="65">
        <v>0</v>
      </c>
      <c r="T33" s="65">
        <v>0</v>
      </c>
      <c r="U33" s="65">
        <f t="shared" si="4"/>
        <v>3110380</v>
      </c>
      <c r="V33" s="71">
        <v>3110380</v>
      </c>
      <c r="W33" s="72">
        <v>320096</v>
      </c>
      <c r="X33" s="72">
        <v>910000</v>
      </c>
      <c r="Y33" s="73">
        <f t="shared" si="5"/>
        <v>4340476</v>
      </c>
    </row>
    <row r="34" spans="1:25" ht="12.75">
      <c r="A34" s="50">
        <v>705</v>
      </c>
      <c r="B34" s="51" t="s">
        <v>281</v>
      </c>
      <c r="C34" s="84">
        <f t="shared" si="0"/>
        <v>323790</v>
      </c>
      <c r="D34" s="6">
        <v>4</v>
      </c>
      <c r="E34" s="85">
        <f t="shared" si="1"/>
        <v>80947.5</v>
      </c>
      <c r="F34" s="85">
        <f t="shared" si="2"/>
        <v>55393.5</v>
      </c>
      <c r="G34" s="85">
        <f t="shared" si="3"/>
        <v>25554</v>
      </c>
      <c r="H34" s="65">
        <v>221574</v>
      </c>
      <c r="I34" s="65">
        <v>3949</v>
      </c>
      <c r="J34" s="65">
        <v>0</v>
      </c>
      <c r="K34" s="65">
        <v>0</v>
      </c>
      <c r="L34" s="65">
        <v>1768</v>
      </c>
      <c r="M34" s="65">
        <v>13744</v>
      </c>
      <c r="N34" s="65">
        <v>0</v>
      </c>
      <c r="O34" s="65">
        <v>39800</v>
      </c>
      <c r="P34" s="65">
        <v>0</v>
      </c>
      <c r="Q34" s="65">
        <v>62416</v>
      </c>
      <c r="R34" s="65">
        <v>0</v>
      </c>
      <c r="S34" s="65">
        <v>0</v>
      </c>
      <c r="T34" s="65">
        <v>0</v>
      </c>
      <c r="U34" s="65">
        <f t="shared" si="4"/>
        <v>343251</v>
      </c>
      <c r="V34" s="71">
        <v>343251</v>
      </c>
      <c r="W34" s="72">
        <v>1577720</v>
      </c>
      <c r="X34" s="72"/>
      <c r="Y34" s="73">
        <f t="shared" si="5"/>
        <v>1920971</v>
      </c>
    </row>
    <row r="35" spans="1:25" ht="12.75">
      <c r="A35" s="50">
        <v>721</v>
      </c>
      <c r="B35" s="51" t="s">
        <v>282</v>
      </c>
      <c r="C35" s="84">
        <f t="shared" si="0"/>
        <v>1220178</v>
      </c>
      <c r="D35" s="6">
        <v>14</v>
      </c>
      <c r="E35" s="85">
        <f t="shared" si="1"/>
        <v>87155.57142857143</v>
      </c>
      <c r="F35" s="85">
        <f t="shared" si="2"/>
        <v>61601.57142857143</v>
      </c>
      <c r="G35" s="85">
        <f t="shared" si="3"/>
        <v>25554</v>
      </c>
      <c r="H35" s="65">
        <v>862422</v>
      </c>
      <c r="I35" s="65">
        <v>0</v>
      </c>
      <c r="J35" s="65">
        <v>16350</v>
      </c>
      <c r="K35" s="65">
        <v>0</v>
      </c>
      <c r="L35" s="65">
        <v>5602</v>
      </c>
      <c r="M35" s="65">
        <v>24697</v>
      </c>
      <c r="N35" s="65">
        <v>0</v>
      </c>
      <c r="O35" s="65">
        <v>139300</v>
      </c>
      <c r="P35" s="65">
        <v>0</v>
      </c>
      <c r="Q35" s="65">
        <v>218456</v>
      </c>
      <c r="R35" s="65">
        <v>0</v>
      </c>
      <c r="S35" s="65">
        <v>0</v>
      </c>
      <c r="T35" s="65">
        <v>0</v>
      </c>
      <c r="U35" s="65">
        <f t="shared" si="4"/>
        <v>1266827</v>
      </c>
      <c r="V35" s="71">
        <v>1266827</v>
      </c>
      <c r="W35" s="72"/>
      <c r="X35" s="72">
        <v>400000</v>
      </c>
      <c r="Y35" s="73">
        <f t="shared" si="5"/>
        <v>1666827</v>
      </c>
    </row>
    <row r="36" spans="1:25" ht="12.75">
      <c r="A36" s="50">
        <v>724</v>
      </c>
      <c r="B36" s="52" t="s">
        <v>283</v>
      </c>
      <c r="C36" s="84">
        <f t="shared" si="0"/>
        <v>1147084</v>
      </c>
      <c r="D36" s="6">
        <v>11</v>
      </c>
      <c r="E36" s="85">
        <f t="shared" si="1"/>
        <v>104280.36363636363</v>
      </c>
      <c r="F36" s="85">
        <f t="shared" si="2"/>
        <v>78726.36363636363</v>
      </c>
      <c r="G36" s="85">
        <f t="shared" si="3"/>
        <v>25554</v>
      </c>
      <c r="H36" s="66">
        <v>865990</v>
      </c>
      <c r="I36" s="66">
        <v>7000</v>
      </c>
      <c r="J36" s="66">
        <v>0</v>
      </c>
      <c r="K36" s="66">
        <v>0</v>
      </c>
      <c r="L36" s="66">
        <v>0</v>
      </c>
      <c r="M36" s="66">
        <v>608235</v>
      </c>
      <c r="N36" s="65">
        <v>0</v>
      </c>
      <c r="O36" s="66">
        <v>109450</v>
      </c>
      <c r="P36" s="65">
        <v>0</v>
      </c>
      <c r="Q36" s="66">
        <v>171644</v>
      </c>
      <c r="R36" s="65">
        <v>0</v>
      </c>
      <c r="S36" s="65">
        <v>0</v>
      </c>
      <c r="T36" s="65">
        <v>0</v>
      </c>
      <c r="U36" s="65">
        <f t="shared" si="4"/>
        <v>1762319</v>
      </c>
      <c r="V36" s="71">
        <v>1762319</v>
      </c>
      <c r="W36" s="72">
        <v>45893983</v>
      </c>
      <c r="X36" s="72">
        <v>4505000</v>
      </c>
      <c r="Y36" s="73">
        <f t="shared" si="5"/>
        <v>52161302</v>
      </c>
    </row>
    <row r="37" spans="1:25" ht="12.75">
      <c r="A37" s="53">
        <v>747</v>
      </c>
      <c r="B37" s="52" t="s">
        <v>295</v>
      </c>
      <c r="C37" s="84">
        <f t="shared" si="0"/>
        <v>941166</v>
      </c>
      <c r="D37" s="6">
        <v>11</v>
      </c>
      <c r="E37" s="85">
        <f t="shared" si="1"/>
        <v>85560.54545454546</v>
      </c>
      <c r="F37" s="85">
        <f t="shared" si="2"/>
        <v>60006.545454545456</v>
      </c>
      <c r="G37" s="85">
        <f t="shared" si="3"/>
        <v>25554</v>
      </c>
      <c r="H37" s="66">
        <v>660072</v>
      </c>
      <c r="I37" s="66">
        <v>45000</v>
      </c>
      <c r="J37" s="66">
        <v>3600</v>
      </c>
      <c r="K37" s="66">
        <v>0</v>
      </c>
      <c r="L37" s="66">
        <v>4050</v>
      </c>
      <c r="M37" s="66">
        <v>84753</v>
      </c>
      <c r="N37" s="65">
        <v>0</v>
      </c>
      <c r="O37" s="66">
        <v>109450</v>
      </c>
      <c r="P37" s="65">
        <v>0</v>
      </c>
      <c r="Q37" s="66">
        <v>171644</v>
      </c>
      <c r="R37" s="65">
        <v>0</v>
      </c>
      <c r="S37" s="65">
        <v>0</v>
      </c>
      <c r="T37" s="65">
        <v>0</v>
      </c>
      <c r="U37" s="65">
        <f t="shared" si="4"/>
        <v>1078569</v>
      </c>
      <c r="V37" s="71">
        <v>1078569</v>
      </c>
      <c r="W37" s="72">
        <v>5293465</v>
      </c>
      <c r="X37" s="72">
        <v>2000000</v>
      </c>
      <c r="Y37" s="73">
        <f t="shared" si="5"/>
        <v>8372034</v>
      </c>
    </row>
    <row r="38" spans="1:25" ht="12.75">
      <c r="A38" s="50">
        <v>802</v>
      </c>
      <c r="B38" s="52" t="s">
        <v>358</v>
      </c>
      <c r="C38" s="84">
        <f t="shared" si="0"/>
        <v>3820284</v>
      </c>
      <c r="D38" s="6">
        <v>0</v>
      </c>
      <c r="E38" s="85">
        <v>0</v>
      </c>
      <c r="F38" s="85">
        <v>0</v>
      </c>
      <c r="G38" s="85">
        <v>0</v>
      </c>
      <c r="H38" s="66">
        <v>0</v>
      </c>
      <c r="I38" s="66">
        <v>0</v>
      </c>
      <c r="J38" s="66">
        <v>0</v>
      </c>
      <c r="K38" s="66">
        <v>0</v>
      </c>
      <c r="L38" s="66">
        <v>0</v>
      </c>
      <c r="M38" s="70">
        <v>0</v>
      </c>
      <c r="N38" s="65">
        <v>0</v>
      </c>
      <c r="O38" s="70">
        <v>0</v>
      </c>
      <c r="P38" s="66">
        <v>3820284</v>
      </c>
      <c r="Q38" s="65">
        <v>0</v>
      </c>
      <c r="R38" s="65">
        <v>0</v>
      </c>
      <c r="S38" s="65">
        <v>0</v>
      </c>
      <c r="T38" s="65">
        <v>0</v>
      </c>
      <c r="U38" s="65">
        <f t="shared" si="4"/>
        <v>3820284</v>
      </c>
      <c r="V38" s="71">
        <v>3820284</v>
      </c>
      <c r="W38" s="72"/>
      <c r="X38" s="72"/>
      <c r="Y38" s="73">
        <f t="shared" si="5"/>
        <v>3820284</v>
      </c>
    </row>
    <row r="39" spans="1:25" ht="12.75">
      <c r="A39" s="50">
        <v>804</v>
      </c>
      <c r="B39" s="52" t="s">
        <v>359</v>
      </c>
      <c r="C39" s="84">
        <f t="shared" si="0"/>
        <v>4000000</v>
      </c>
      <c r="D39" s="6">
        <v>0</v>
      </c>
      <c r="E39" s="85">
        <v>0</v>
      </c>
      <c r="F39" s="85">
        <v>0</v>
      </c>
      <c r="G39" s="85">
        <v>0</v>
      </c>
      <c r="H39" s="66">
        <v>0</v>
      </c>
      <c r="I39" s="66">
        <v>0</v>
      </c>
      <c r="J39" s="66">
        <v>0</v>
      </c>
      <c r="K39" s="66">
        <v>0</v>
      </c>
      <c r="L39" s="66">
        <v>0</v>
      </c>
      <c r="M39" s="66">
        <v>2054500</v>
      </c>
      <c r="N39" s="65">
        <v>0</v>
      </c>
      <c r="O39" s="65">
        <v>0</v>
      </c>
      <c r="P39" s="65">
        <v>0</v>
      </c>
      <c r="Q39" s="65">
        <v>0</v>
      </c>
      <c r="R39" s="65">
        <v>0</v>
      </c>
      <c r="S39" s="66">
        <v>4000000</v>
      </c>
      <c r="T39" s="69">
        <v>0</v>
      </c>
      <c r="U39" s="65">
        <f t="shared" si="4"/>
        <v>6054500</v>
      </c>
      <c r="V39" s="71">
        <v>6054500</v>
      </c>
      <c r="W39" s="72"/>
      <c r="X39" s="72"/>
      <c r="Y39" s="73">
        <f t="shared" si="5"/>
        <v>6054500</v>
      </c>
    </row>
    <row r="40" spans="1:25" ht="12.75">
      <c r="A40" s="50">
        <v>805</v>
      </c>
      <c r="B40" s="52" t="s">
        <v>360</v>
      </c>
      <c r="C40" s="84">
        <f t="shared" si="0"/>
        <v>516400</v>
      </c>
      <c r="D40" s="6">
        <v>0</v>
      </c>
      <c r="E40" s="85">
        <v>0</v>
      </c>
      <c r="F40" s="85">
        <v>0</v>
      </c>
      <c r="G40" s="85">
        <v>0</v>
      </c>
      <c r="H40" s="66">
        <v>0</v>
      </c>
      <c r="I40" s="66">
        <v>0</v>
      </c>
      <c r="J40" s="66">
        <v>0</v>
      </c>
      <c r="K40" s="66">
        <v>0</v>
      </c>
      <c r="L40" s="66">
        <v>0</v>
      </c>
      <c r="M40" s="66">
        <v>1906600</v>
      </c>
      <c r="N40" s="65">
        <v>0</v>
      </c>
      <c r="O40" s="65">
        <v>0</v>
      </c>
      <c r="P40" s="65">
        <v>0</v>
      </c>
      <c r="Q40" s="65">
        <v>0</v>
      </c>
      <c r="R40" s="65">
        <v>0</v>
      </c>
      <c r="S40" s="66">
        <v>16400</v>
      </c>
      <c r="T40" s="66">
        <v>500000</v>
      </c>
      <c r="U40" s="65">
        <f t="shared" si="4"/>
        <v>2423000</v>
      </c>
      <c r="V40" s="71">
        <v>2423000</v>
      </c>
      <c r="W40" s="72"/>
      <c r="X40" s="72"/>
      <c r="Y40" s="73">
        <f t="shared" si="5"/>
        <v>2423000</v>
      </c>
    </row>
    <row r="41" spans="1:25" ht="12.75">
      <c r="A41" s="50">
        <v>900</v>
      </c>
      <c r="B41" s="52" t="s">
        <v>386</v>
      </c>
      <c r="C41" s="84">
        <f t="shared" si="0"/>
        <v>163518653</v>
      </c>
      <c r="D41" s="6">
        <v>2295</v>
      </c>
      <c r="E41" s="86">
        <f t="shared" si="1"/>
        <v>71249.9577342048</v>
      </c>
      <c r="F41" s="85">
        <f t="shared" si="2"/>
        <v>51228.53071895425</v>
      </c>
      <c r="G41" s="85">
        <f t="shared" si="3"/>
        <v>20021.427015250545</v>
      </c>
      <c r="H41" s="66">
        <v>117569478</v>
      </c>
      <c r="I41" s="66">
        <v>11549000</v>
      </c>
      <c r="J41" s="66">
        <v>649858</v>
      </c>
      <c r="K41" s="66">
        <v>504218</v>
      </c>
      <c r="L41" s="66">
        <v>3786834</v>
      </c>
      <c r="M41" s="66">
        <v>40899909</v>
      </c>
      <c r="N41" s="66">
        <v>39057635</v>
      </c>
      <c r="O41" s="66">
        <v>6145135</v>
      </c>
      <c r="P41" s="70">
        <v>0</v>
      </c>
      <c r="Q41" s="66">
        <v>36203185</v>
      </c>
      <c r="R41" s="66">
        <v>2540855</v>
      </c>
      <c r="S41" s="66">
        <v>1060000</v>
      </c>
      <c r="T41" s="69">
        <v>0</v>
      </c>
      <c r="U41" s="65">
        <f t="shared" si="4"/>
        <v>259966107</v>
      </c>
      <c r="V41" s="71">
        <v>259966107</v>
      </c>
      <c r="W41" s="72">
        <v>73279506</v>
      </c>
      <c r="X41" s="72">
        <f>4945000+19037429</f>
        <v>23982429</v>
      </c>
      <c r="Y41" s="73">
        <f t="shared" si="5"/>
        <v>357228042</v>
      </c>
    </row>
    <row r="42" spans="1:25" ht="12.75">
      <c r="A42" s="50">
        <v>999</v>
      </c>
      <c r="B42" s="52" t="s">
        <v>387</v>
      </c>
      <c r="C42" s="84">
        <f t="shared" si="0"/>
        <v>-7937584</v>
      </c>
      <c r="D42" s="6">
        <v>4</v>
      </c>
      <c r="E42" s="85"/>
      <c r="F42" s="85"/>
      <c r="G42" s="85">
        <f t="shared" si="3"/>
        <v>15604</v>
      </c>
      <c r="H42" s="66">
        <v>-8000000</v>
      </c>
      <c r="I42" s="66">
        <v>0</v>
      </c>
      <c r="J42" s="66">
        <v>0</v>
      </c>
      <c r="K42" s="66">
        <v>0</v>
      </c>
      <c r="L42" s="66">
        <v>0</v>
      </c>
      <c r="M42" s="66">
        <v>0</v>
      </c>
      <c r="N42" s="66">
        <v>0</v>
      </c>
      <c r="O42" s="66">
        <v>0</v>
      </c>
      <c r="P42" s="66">
        <v>0</v>
      </c>
      <c r="Q42" s="66">
        <v>62416</v>
      </c>
      <c r="R42" s="66">
        <v>0</v>
      </c>
      <c r="S42" s="66">
        <v>0</v>
      </c>
      <c r="T42" s="66">
        <v>0</v>
      </c>
      <c r="U42" s="65">
        <f t="shared" si="4"/>
        <v>-7937584</v>
      </c>
      <c r="V42" s="71">
        <v>-7937584</v>
      </c>
      <c r="W42" s="72"/>
      <c r="X42" s="72"/>
      <c r="Y42" s="73">
        <f t="shared" si="5"/>
        <v>-7937584</v>
      </c>
    </row>
    <row r="43" spans="1:25" ht="12.75">
      <c r="A43" s="50"/>
      <c r="B43" s="52" t="s">
        <v>403</v>
      </c>
      <c r="C43" s="84">
        <f t="shared" si="0"/>
        <v>0</v>
      </c>
      <c r="D43" s="6"/>
      <c r="E43" s="85"/>
      <c r="F43" s="85"/>
      <c r="G43" s="85"/>
      <c r="H43" s="66">
        <v>0</v>
      </c>
      <c r="I43" s="66">
        <v>0</v>
      </c>
      <c r="J43" s="66">
        <v>0</v>
      </c>
      <c r="K43" s="66">
        <v>0</v>
      </c>
      <c r="L43" s="66">
        <v>0</v>
      </c>
      <c r="M43" s="66">
        <v>0</v>
      </c>
      <c r="N43" s="66">
        <v>0</v>
      </c>
      <c r="O43" s="66">
        <v>0</v>
      </c>
      <c r="P43" s="66">
        <v>0</v>
      </c>
      <c r="Q43" s="66">
        <v>0</v>
      </c>
      <c r="R43" s="66">
        <v>0</v>
      </c>
      <c r="S43" s="66">
        <v>0</v>
      </c>
      <c r="T43" s="66">
        <v>0</v>
      </c>
      <c r="U43" s="65">
        <f t="shared" si="4"/>
        <v>0</v>
      </c>
      <c r="V43" s="71"/>
      <c r="W43" s="72"/>
      <c r="X43" s="72">
        <v>588119</v>
      </c>
      <c r="Y43" s="73">
        <f t="shared" si="5"/>
        <v>588119</v>
      </c>
    </row>
    <row r="44" spans="1:25" s="55" customFormat="1" ht="12.75">
      <c r="A44" s="61"/>
      <c r="B44" s="61" t="s">
        <v>217</v>
      </c>
      <c r="C44" s="112">
        <f>SUM(C3:C43)</f>
        <v>315492943</v>
      </c>
      <c r="D44" s="55">
        <f>SUM(D3:D43)</f>
        <v>3814</v>
      </c>
      <c r="E44" s="78">
        <f>SUM(E3:E43)</f>
        <v>2739696.0036601694</v>
      </c>
      <c r="F44" s="78"/>
      <c r="G44" s="85">
        <f t="shared" si="3"/>
        <v>28785.171997902464</v>
      </c>
      <c r="H44" s="68">
        <f>SUM(H4:H43)</f>
        <v>205706297</v>
      </c>
      <c r="I44" s="68">
        <f aca="true" t="shared" si="6" ref="I44:U44">SUM(I4:I43)</f>
        <v>18786140</v>
      </c>
      <c r="J44" s="68">
        <f t="shared" si="6"/>
        <v>724333</v>
      </c>
      <c r="K44" s="68">
        <f t="shared" si="6"/>
        <v>788995</v>
      </c>
      <c r="L44" s="68">
        <f t="shared" si="6"/>
        <v>7441323</v>
      </c>
      <c r="M44" s="76">
        <f t="shared" si="6"/>
        <v>67932444</v>
      </c>
      <c r="N44" s="68">
        <f t="shared" si="6"/>
        <v>65096058</v>
      </c>
      <c r="O44" s="68">
        <f t="shared" si="6"/>
        <v>30632961</v>
      </c>
      <c r="P44" s="68">
        <f t="shared" si="6"/>
        <v>3820284</v>
      </c>
      <c r="Q44" s="68">
        <f t="shared" si="6"/>
        <v>59593581</v>
      </c>
      <c r="R44" s="68">
        <f t="shared" si="6"/>
        <v>10163420</v>
      </c>
      <c r="S44" s="68">
        <f t="shared" si="6"/>
        <v>5076400</v>
      </c>
      <c r="T44" s="68">
        <f t="shared" si="6"/>
        <v>500000</v>
      </c>
      <c r="U44" s="68">
        <f t="shared" si="6"/>
        <v>476262236</v>
      </c>
      <c r="V44" s="62">
        <f>SUM(V4:V43)</f>
        <v>476262236</v>
      </c>
      <c r="W44" s="63">
        <f>SUM(W4:W43)</f>
        <v>148195806</v>
      </c>
      <c r="X44" s="63">
        <f>SUM(X4:X43)</f>
        <v>45990548</v>
      </c>
      <c r="Y44" s="74">
        <f t="shared" si="5"/>
        <v>670448590</v>
      </c>
    </row>
    <row r="45" spans="5:9" ht="38.25">
      <c r="E45" s="83" t="s">
        <v>343</v>
      </c>
      <c r="F45" s="83"/>
      <c r="G45" s="85"/>
      <c r="I45" s="77"/>
    </row>
    <row r="46" spans="2:25" s="55" customFormat="1" ht="12.75">
      <c r="B46" s="55" t="s">
        <v>342</v>
      </c>
      <c r="C46" s="79">
        <f>C44-C41</f>
        <v>151974290</v>
      </c>
      <c r="D46" s="80">
        <f>D44-D41</f>
        <v>1519</v>
      </c>
      <c r="E46" s="82">
        <f>C46/D46</f>
        <v>100048.90717577354</v>
      </c>
      <c r="F46" s="82"/>
      <c r="G46" s="85">
        <f t="shared" si="3"/>
        <v>42025.98485845951</v>
      </c>
      <c r="H46" s="79">
        <f>H44-H41</f>
        <v>88136819</v>
      </c>
      <c r="I46" s="79">
        <f aca="true" t="shared" si="7" ref="I46:Y46">I44-I41</f>
        <v>7237140</v>
      </c>
      <c r="J46" s="79">
        <f t="shared" si="7"/>
        <v>74475</v>
      </c>
      <c r="K46" s="79">
        <f t="shared" si="7"/>
        <v>284777</v>
      </c>
      <c r="L46" s="79">
        <f t="shared" si="7"/>
        <v>3654489</v>
      </c>
      <c r="M46" s="79">
        <f t="shared" si="7"/>
        <v>27032535</v>
      </c>
      <c r="N46" s="79">
        <f t="shared" si="7"/>
        <v>26038423</v>
      </c>
      <c r="O46" s="79">
        <f t="shared" si="7"/>
        <v>24487826</v>
      </c>
      <c r="P46" s="79">
        <f t="shared" si="7"/>
        <v>3820284</v>
      </c>
      <c r="Q46" s="79">
        <f t="shared" si="7"/>
        <v>23390396</v>
      </c>
      <c r="R46" s="79">
        <f t="shared" si="7"/>
        <v>7622565</v>
      </c>
      <c r="S46" s="79">
        <f t="shared" si="7"/>
        <v>4016400</v>
      </c>
      <c r="T46" s="79">
        <f t="shared" si="7"/>
        <v>500000</v>
      </c>
      <c r="U46" s="79">
        <f t="shared" si="7"/>
        <v>216296129</v>
      </c>
      <c r="V46" s="79">
        <f t="shared" si="7"/>
        <v>216296129</v>
      </c>
      <c r="W46" s="79">
        <f t="shared" si="7"/>
        <v>74916300</v>
      </c>
      <c r="X46" s="79">
        <f t="shared" si="7"/>
        <v>22008119</v>
      </c>
      <c r="Y46" s="79">
        <f t="shared" si="7"/>
        <v>313220548</v>
      </c>
    </row>
    <row r="47" spans="2:7" ht="12.75">
      <c r="B47" s="2" t="s">
        <v>338</v>
      </c>
      <c r="C47" s="77">
        <f>C46+7937584+1000000</f>
        <v>160911874</v>
      </c>
      <c r="D47" s="2">
        <v>1519</v>
      </c>
      <c r="E47" s="89">
        <f>C47/D47</f>
        <v>105932.76761026992</v>
      </c>
      <c r="F47" s="89"/>
      <c r="G47" s="85">
        <f t="shared" si="3"/>
        <v>0</v>
      </c>
    </row>
    <row r="48" spans="20:25" ht="12.75">
      <c r="T48" s="81" t="s">
        <v>371</v>
      </c>
      <c r="U48" s="81"/>
      <c r="V48" s="81"/>
      <c r="W48" s="81"/>
      <c r="X48" s="81"/>
      <c r="Y48" s="87">
        <f>Y41/19851</f>
        <v>17995.46833912649</v>
      </c>
    </row>
    <row r="49" spans="2:25" ht="12.75">
      <c r="B49" s="2" t="s">
        <v>385</v>
      </c>
      <c r="T49" s="81" t="s">
        <v>372</v>
      </c>
      <c r="U49" s="81"/>
      <c r="V49" s="81"/>
      <c r="W49" s="81"/>
      <c r="X49" s="81"/>
      <c r="Y49" s="87">
        <f>Y44/47545</f>
        <v>14101.347986118413</v>
      </c>
    </row>
    <row r="50" ht="12.75">
      <c r="B50" s="2" t="s">
        <v>284</v>
      </c>
    </row>
    <row r="51" ht="12.75">
      <c r="B51" s="2" t="s">
        <v>285</v>
      </c>
    </row>
    <row r="52" ht="12.75">
      <c r="B52" s="2" t="s">
        <v>402</v>
      </c>
    </row>
    <row r="53" ht="12.75">
      <c r="B53" s="2" t="s">
        <v>384</v>
      </c>
    </row>
  </sheetData>
  <mergeCells count="3">
    <mergeCell ref="H2:U2"/>
    <mergeCell ref="V2:X2"/>
    <mergeCell ref="C2:G2"/>
  </mergeCells>
  <printOptions headings="1" horizontalCentered="1" verticalCentered="1"/>
  <pageMargins left="0.5" right="0.5" top="0.75" bottom="0.75" header="0.5" footer="0.5"/>
  <pageSetup fitToWidth="2" fitToHeight="1" orientation="landscape" scale="58"/>
  <headerFooter alignWithMargins="0">
    <oddHeader>&amp;L&amp;24 2010-11 Summary of Expenses And Average Cost Per Position</oddHeader>
    <oddFooter>&amp;L&amp;D</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L28" sqref="L28"/>
    </sheetView>
  </sheetViews>
  <sheetFormatPr defaultColWidth="11.00390625" defaultRowHeight="12.75"/>
  <cols>
    <col min="1" max="1" width="25.125" style="2" bestFit="1" customWidth="1"/>
    <col min="2" max="2" width="10.875" style="2" bestFit="1" customWidth="1"/>
    <col min="3" max="3" width="10.00390625" style="2" bestFit="1" customWidth="1"/>
    <col min="4" max="4" width="9.25390625" style="2" bestFit="1" customWidth="1"/>
    <col min="5" max="5" width="10.875" style="2" bestFit="1" customWidth="1"/>
    <col min="6" max="7" width="10.75390625" style="2" customWidth="1"/>
    <col min="8" max="8" width="9.875" style="2" customWidth="1"/>
    <col min="9" max="16384" width="10.75390625" style="2" customWidth="1"/>
  </cols>
  <sheetData>
    <row r="1" spans="1:9" ht="36">
      <c r="A1" s="58" t="s">
        <v>405</v>
      </c>
      <c r="B1" s="59" t="s">
        <v>406</v>
      </c>
      <c r="C1" s="60" t="s">
        <v>407</v>
      </c>
      <c r="D1" s="60" t="s">
        <v>408</v>
      </c>
      <c r="E1" s="60" t="s">
        <v>216</v>
      </c>
      <c r="F1" s="60" t="s">
        <v>41</v>
      </c>
      <c r="G1" s="60" t="s">
        <v>42</v>
      </c>
      <c r="H1" s="60" t="s">
        <v>43</v>
      </c>
      <c r="I1" s="60" t="s">
        <v>44</v>
      </c>
    </row>
    <row r="2" spans="1:9" ht="12.75">
      <c r="A2" s="51" t="s">
        <v>361</v>
      </c>
      <c r="B2" s="71">
        <v>985963</v>
      </c>
      <c r="C2" s="104"/>
      <c r="D2" s="105"/>
      <c r="E2" s="73">
        <f>SUM(B2:D2)</f>
        <v>985963</v>
      </c>
      <c r="F2" s="106">
        <f>B2*0.1</f>
        <v>98596.3</v>
      </c>
      <c r="G2" s="107">
        <f>C2*0.1</f>
        <v>0</v>
      </c>
      <c r="H2" s="108">
        <f>D2*0.1</f>
        <v>0</v>
      </c>
      <c r="I2" s="109">
        <f>E2*0.1</f>
        <v>98596.3</v>
      </c>
    </row>
    <row r="3" spans="1:9" ht="12.75">
      <c r="A3" s="52" t="s">
        <v>362</v>
      </c>
      <c r="B3" s="71">
        <v>1255914</v>
      </c>
      <c r="C3" s="104">
        <v>194924</v>
      </c>
      <c r="D3" s="105"/>
      <c r="E3" s="73">
        <f aca="true" t="shared" si="0" ref="E3:E42">SUM(B3:D3)</f>
        <v>1450838</v>
      </c>
      <c r="F3" s="106">
        <f aca="true" t="shared" si="1" ref="F3:F42">B3*0.1</f>
        <v>125591.40000000001</v>
      </c>
      <c r="G3" s="107">
        <f aca="true" t="shared" si="2" ref="G3:G42">C3*0.1</f>
        <v>19492.4</v>
      </c>
      <c r="H3" s="108">
        <f aca="true" t="shared" si="3" ref="H3:H42">D3*0.1</f>
        <v>0</v>
      </c>
      <c r="I3" s="109">
        <f aca="true" t="shared" si="4" ref="I3:I42">E3*0.1</f>
        <v>145083.80000000002</v>
      </c>
    </row>
    <row r="4" spans="1:9" ht="12.75">
      <c r="A4" s="52" t="s">
        <v>363</v>
      </c>
      <c r="B4" s="71">
        <v>611035</v>
      </c>
      <c r="C4" s="104"/>
      <c r="D4" s="105"/>
      <c r="E4" s="73">
        <f t="shared" si="0"/>
        <v>611035</v>
      </c>
      <c r="F4" s="106">
        <f t="shared" si="1"/>
        <v>61103.5</v>
      </c>
      <c r="G4" s="107">
        <f t="shared" si="2"/>
        <v>0</v>
      </c>
      <c r="H4" s="108">
        <f t="shared" si="3"/>
        <v>0</v>
      </c>
      <c r="I4" s="109">
        <f t="shared" si="4"/>
        <v>61103.5</v>
      </c>
    </row>
    <row r="5" spans="1:9" ht="12.75">
      <c r="A5" s="52" t="s">
        <v>364</v>
      </c>
      <c r="B5" s="71">
        <v>2420040</v>
      </c>
      <c r="C5" s="104"/>
      <c r="D5" s="105"/>
      <c r="E5" s="73">
        <f t="shared" si="0"/>
        <v>2420040</v>
      </c>
      <c r="F5" s="106">
        <f t="shared" si="1"/>
        <v>242004</v>
      </c>
      <c r="G5" s="107">
        <f t="shared" si="2"/>
        <v>0</v>
      </c>
      <c r="H5" s="108">
        <f t="shared" si="3"/>
        <v>0</v>
      </c>
      <c r="I5" s="109">
        <f t="shared" si="4"/>
        <v>242004</v>
      </c>
    </row>
    <row r="6" spans="1:9" ht="12.75">
      <c r="A6" s="52" t="s">
        <v>365</v>
      </c>
      <c r="B6" s="71">
        <v>239073</v>
      </c>
      <c r="C6" s="104"/>
      <c r="D6" s="105"/>
      <c r="E6" s="73">
        <f t="shared" si="0"/>
        <v>239073</v>
      </c>
      <c r="F6" s="106">
        <f t="shared" si="1"/>
        <v>23907.300000000003</v>
      </c>
      <c r="G6" s="107">
        <f t="shared" si="2"/>
        <v>0</v>
      </c>
      <c r="H6" s="108">
        <f t="shared" si="3"/>
        <v>0</v>
      </c>
      <c r="I6" s="109">
        <f t="shared" si="4"/>
        <v>23907.300000000003</v>
      </c>
    </row>
    <row r="7" spans="1:9" ht="12.75">
      <c r="A7" s="52" t="s">
        <v>366</v>
      </c>
      <c r="B7" s="71">
        <v>1249170</v>
      </c>
      <c r="C7" s="104"/>
      <c r="D7" s="105"/>
      <c r="E7" s="73">
        <f t="shared" si="0"/>
        <v>1249170</v>
      </c>
      <c r="F7" s="106">
        <f t="shared" si="1"/>
        <v>124917</v>
      </c>
      <c r="G7" s="107">
        <f t="shared" si="2"/>
        <v>0</v>
      </c>
      <c r="H7" s="108">
        <f t="shared" si="3"/>
        <v>0</v>
      </c>
      <c r="I7" s="109">
        <f t="shared" si="4"/>
        <v>124917</v>
      </c>
    </row>
    <row r="8" spans="1:9" ht="12.75">
      <c r="A8" s="52" t="s">
        <v>274</v>
      </c>
      <c r="B8" s="71">
        <v>12164646</v>
      </c>
      <c r="C8" s="104">
        <v>802051</v>
      </c>
      <c r="D8" s="105">
        <v>950000</v>
      </c>
      <c r="E8" s="73">
        <f t="shared" si="0"/>
        <v>13916697</v>
      </c>
      <c r="F8" s="106">
        <f t="shared" si="1"/>
        <v>1216464.6</v>
      </c>
      <c r="G8" s="107">
        <f t="shared" si="2"/>
        <v>80205.1</v>
      </c>
      <c r="H8" s="108">
        <f t="shared" si="3"/>
        <v>95000</v>
      </c>
      <c r="I8" s="109">
        <f t="shared" si="4"/>
        <v>1391669.7000000002</v>
      </c>
    </row>
    <row r="9" spans="1:9" ht="12.75">
      <c r="A9" s="51" t="s">
        <v>275</v>
      </c>
      <c r="B9" s="71">
        <v>1287701</v>
      </c>
      <c r="C9" s="104"/>
      <c r="D9" s="105">
        <v>1500000</v>
      </c>
      <c r="E9" s="73">
        <f t="shared" si="0"/>
        <v>2787701</v>
      </c>
      <c r="F9" s="106">
        <f t="shared" si="1"/>
        <v>128770.1</v>
      </c>
      <c r="G9" s="107">
        <f t="shared" si="2"/>
        <v>0</v>
      </c>
      <c r="H9" s="108">
        <f t="shared" si="3"/>
        <v>150000</v>
      </c>
      <c r="I9" s="109">
        <f t="shared" si="4"/>
        <v>278770.10000000003</v>
      </c>
    </row>
    <row r="10" spans="1:9" ht="12.75">
      <c r="A10" s="52" t="s">
        <v>276</v>
      </c>
      <c r="B10" s="71">
        <v>4978973</v>
      </c>
      <c r="C10" s="104">
        <v>83628</v>
      </c>
      <c r="D10" s="105">
        <v>550000</v>
      </c>
      <c r="E10" s="73">
        <f t="shared" si="0"/>
        <v>5612601</v>
      </c>
      <c r="F10" s="106">
        <f t="shared" si="1"/>
        <v>497897.30000000005</v>
      </c>
      <c r="G10" s="107">
        <f t="shared" si="2"/>
        <v>8362.800000000001</v>
      </c>
      <c r="H10" s="108">
        <f t="shared" si="3"/>
        <v>55000</v>
      </c>
      <c r="I10" s="109">
        <f t="shared" si="4"/>
        <v>561260.1</v>
      </c>
    </row>
    <row r="11" spans="1:9" ht="12.75">
      <c r="A11" s="52" t="s">
        <v>369</v>
      </c>
      <c r="B11" s="71">
        <v>6923579</v>
      </c>
      <c r="C11" s="104">
        <v>712450</v>
      </c>
      <c r="D11" s="105">
        <v>2375000</v>
      </c>
      <c r="E11" s="73">
        <f t="shared" si="0"/>
        <v>10011029</v>
      </c>
      <c r="F11" s="106">
        <f t="shared" si="1"/>
        <v>692357.9</v>
      </c>
      <c r="G11" s="107">
        <f t="shared" si="2"/>
        <v>71245</v>
      </c>
      <c r="H11" s="108">
        <f t="shared" si="3"/>
        <v>237500</v>
      </c>
      <c r="I11" s="109">
        <f t="shared" si="4"/>
        <v>1001102.9</v>
      </c>
    </row>
    <row r="12" spans="1:9" ht="12.75">
      <c r="A12" s="51" t="s">
        <v>370</v>
      </c>
      <c r="B12" s="71">
        <v>632279</v>
      </c>
      <c r="C12" s="104"/>
      <c r="D12" s="105"/>
      <c r="E12" s="73">
        <f t="shared" si="0"/>
        <v>632279</v>
      </c>
      <c r="F12" s="106">
        <f t="shared" si="1"/>
        <v>63227.9</v>
      </c>
      <c r="G12" s="107">
        <f t="shared" si="2"/>
        <v>0</v>
      </c>
      <c r="H12" s="108">
        <f t="shared" si="3"/>
        <v>0</v>
      </c>
      <c r="I12" s="109">
        <f t="shared" si="4"/>
        <v>63227.9</v>
      </c>
    </row>
    <row r="13" spans="1:9" ht="12.75">
      <c r="A13" s="52" t="s">
        <v>414</v>
      </c>
      <c r="B13" s="71">
        <v>704620</v>
      </c>
      <c r="C13" s="104"/>
      <c r="D13" s="105"/>
      <c r="E13" s="73">
        <f t="shared" si="0"/>
        <v>704620</v>
      </c>
      <c r="F13" s="106">
        <f t="shared" si="1"/>
        <v>70462</v>
      </c>
      <c r="G13" s="107">
        <f t="shared" si="2"/>
        <v>0</v>
      </c>
      <c r="H13" s="108">
        <f t="shared" si="3"/>
        <v>0</v>
      </c>
      <c r="I13" s="109">
        <f t="shared" si="4"/>
        <v>70462</v>
      </c>
    </row>
    <row r="14" spans="1:9" ht="12.75">
      <c r="A14" s="52" t="s">
        <v>357</v>
      </c>
      <c r="B14" s="71">
        <v>4822697</v>
      </c>
      <c r="C14" s="104">
        <v>2144346</v>
      </c>
      <c r="D14" s="105"/>
      <c r="E14" s="73">
        <f t="shared" si="0"/>
        <v>6967043</v>
      </c>
      <c r="F14" s="106">
        <f t="shared" si="1"/>
        <v>482269.7</v>
      </c>
      <c r="G14" s="107">
        <f t="shared" si="2"/>
        <v>214434.6</v>
      </c>
      <c r="H14" s="108">
        <f t="shared" si="3"/>
        <v>0</v>
      </c>
      <c r="I14" s="109">
        <f t="shared" si="4"/>
        <v>696704.3</v>
      </c>
    </row>
    <row r="15" spans="1:9" ht="12.75">
      <c r="A15" s="51" t="s">
        <v>416</v>
      </c>
      <c r="B15" s="71">
        <v>61315002</v>
      </c>
      <c r="C15" s="104">
        <v>564352</v>
      </c>
      <c r="D15" s="105">
        <v>1190000</v>
      </c>
      <c r="E15" s="73">
        <f t="shared" si="0"/>
        <v>63069354</v>
      </c>
      <c r="F15" s="106">
        <f t="shared" si="1"/>
        <v>6131500.2</v>
      </c>
      <c r="G15" s="107">
        <f t="shared" si="2"/>
        <v>56435.200000000004</v>
      </c>
      <c r="H15" s="108">
        <f t="shared" si="3"/>
        <v>119000</v>
      </c>
      <c r="I15" s="109">
        <f t="shared" si="4"/>
        <v>6306935.4</v>
      </c>
    </row>
    <row r="16" spans="1:9" ht="12.75">
      <c r="A16" s="51" t="s">
        <v>417</v>
      </c>
      <c r="B16" s="71">
        <v>47006677</v>
      </c>
      <c r="C16" s="104"/>
      <c r="D16" s="105">
        <v>2025000</v>
      </c>
      <c r="E16" s="73">
        <f t="shared" si="0"/>
        <v>49031677</v>
      </c>
      <c r="F16" s="106">
        <f t="shared" si="1"/>
        <v>4700667.7</v>
      </c>
      <c r="G16" s="107">
        <f t="shared" si="2"/>
        <v>0</v>
      </c>
      <c r="H16" s="108">
        <f t="shared" si="3"/>
        <v>202500</v>
      </c>
      <c r="I16" s="109">
        <f t="shared" si="4"/>
        <v>4903167.7</v>
      </c>
    </row>
    <row r="17" spans="1:9" ht="12.75">
      <c r="A17" s="51" t="s">
        <v>418</v>
      </c>
      <c r="B17" s="71">
        <v>5138891</v>
      </c>
      <c r="C17" s="104">
        <v>14419100</v>
      </c>
      <c r="D17" s="105"/>
      <c r="E17" s="73">
        <f t="shared" si="0"/>
        <v>19557991</v>
      </c>
      <c r="F17" s="106">
        <f t="shared" si="1"/>
        <v>513889.10000000003</v>
      </c>
      <c r="G17" s="107">
        <f t="shared" si="2"/>
        <v>1441910</v>
      </c>
      <c r="H17" s="108">
        <f t="shared" si="3"/>
        <v>0</v>
      </c>
      <c r="I17" s="109">
        <f t="shared" si="4"/>
        <v>1955799.1</v>
      </c>
    </row>
    <row r="18" spans="1:9" ht="12.75">
      <c r="A18" s="51" t="s">
        <v>419</v>
      </c>
      <c r="B18" s="71">
        <v>89692</v>
      </c>
      <c r="C18" s="104">
        <v>2750</v>
      </c>
      <c r="D18" s="105"/>
      <c r="E18" s="73">
        <f t="shared" si="0"/>
        <v>92442</v>
      </c>
      <c r="F18" s="106">
        <f t="shared" si="1"/>
        <v>8969.2</v>
      </c>
      <c r="G18" s="107">
        <f t="shared" si="2"/>
        <v>275</v>
      </c>
      <c r="H18" s="108">
        <f t="shared" si="3"/>
        <v>0</v>
      </c>
      <c r="I18" s="109">
        <f t="shared" si="4"/>
        <v>9244.2</v>
      </c>
    </row>
    <row r="19" spans="1:9" ht="12.75">
      <c r="A19" s="52" t="s">
        <v>420</v>
      </c>
      <c r="B19" s="71">
        <v>891740</v>
      </c>
      <c r="C19" s="104">
        <v>89365</v>
      </c>
      <c r="D19" s="105"/>
      <c r="E19" s="73">
        <f t="shared" si="0"/>
        <v>981105</v>
      </c>
      <c r="F19" s="106">
        <f t="shared" si="1"/>
        <v>89174</v>
      </c>
      <c r="G19" s="107">
        <f t="shared" si="2"/>
        <v>8936.5</v>
      </c>
      <c r="H19" s="108">
        <f t="shared" si="3"/>
        <v>0</v>
      </c>
      <c r="I19" s="109">
        <f t="shared" si="4"/>
        <v>98110.5</v>
      </c>
    </row>
    <row r="20" spans="1:9" ht="12.75">
      <c r="A20" s="52" t="s">
        <v>421</v>
      </c>
      <c r="B20" s="71">
        <v>361474</v>
      </c>
      <c r="C20" s="104">
        <v>1858020</v>
      </c>
      <c r="D20" s="105"/>
      <c r="E20" s="73">
        <f t="shared" si="0"/>
        <v>2219494</v>
      </c>
      <c r="F20" s="106">
        <f t="shared" si="1"/>
        <v>36147.4</v>
      </c>
      <c r="G20" s="107">
        <f t="shared" si="2"/>
        <v>185802</v>
      </c>
      <c r="H20" s="108">
        <f t="shared" si="3"/>
        <v>0</v>
      </c>
      <c r="I20" s="109">
        <f t="shared" si="4"/>
        <v>221949.40000000002</v>
      </c>
    </row>
    <row r="21" spans="1:9" ht="12.75">
      <c r="A21" s="51" t="s">
        <v>422</v>
      </c>
      <c r="B21" s="71">
        <v>184818</v>
      </c>
      <c r="C21" s="104"/>
      <c r="D21" s="105"/>
      <c r="E21" s="73">
        <f t="shared" si="0"/>
        <v>184818</v>
      </c>
      <c r="F21" s="106">
        <f t="shared" si="1"/>
        <v>18481.8</v>
      </c>
      <c r="G21" s="107">
        <f t="shared" si="2"/>
        <v>0</v>
      </c>
      <c r="H21" s="108">
        <f t="shared" si="3"/>
        <v>0</v>
      </c>
      <c r="I21" s="109">
        <f t="shared" si="4"/>
        <v>18481.8</v>
      </c>
    </row>
    <row r="22" spans="1:9" ht="12.75">
      <c r="A22" s="52" t="s">
        <v>423</v>
      </c>
      <c r="B22" s="71">
        <v>2192096</v>
      </c>
      <c r="C22" s="104">
        <v>722688</v>
      </c>
      <c r="D22" s="105">
        <v>80000</v>
      </c>
      <c r="E22" s="73">
        <f t="shared" si="0"/>
        <v>2994784</v>
      </c>
      <c r="F22" s="106">
        <f t="shared" si="1"/>
        <v>219209.6</v>
      </c>
      <c r="G22" s="107">
        <f t="shared" si="2"/>
        <v>72268.8</v>
      </c>
      <c r="H22" s="108">
        <f t="shared" si="3"/>
        <v>8000</v>
      </c>
      <c r="I22" s="109">
        <f t="shared" si="4"/>
        <v>299478.4</v>
      </c>
    </row>
    <row r="23" spans="1:9" ht="12.75">
      <c r="A23" s="52" t="s">
        <v>424</v>
      </c>
      <c r="B23" s="71">
        <v>-1000000</v>
      </c>
      <c r="C23" s="104"/>
      <c r="D23" s="105"/>
      <c r="E23" s="73">
        <f t="shared" si="0"/>
        <v>-1000000</v>
      </c>
      <c r="F23" s="106">
        <f t="shared" si="1"/>
        <v>-100000</v>
      </c>
      <c r="G23" s="107">
        <f t="shared" si="2"/>
        <v>0</v>
      </c>
      <c r="H23" s="108">
        <f t="shared" si="3"/>
        <v>0</v>
      </c>
      <c r="I23" s="109">
        <f t="shared" si="4"/>
        <v>-100000</v>
      </c>
    </row>
    <row r="24" spans="1:9" ht="12.75">
      <c r="A24" s="52" t="s">
        <v>425</v>
      </c>
      <c r="B24" s="71">
        <v>188295</v>
      </c>
      <c r="C24" s="104"/>
      <c r="D24" s="105"/>
      <c r="E24" s="73">
        <f t="shared" si="0"/>
        <v>188295</v>
      </c>
      <c r="F24" s="106">
        <f t="shared" si="1"/>
        <v>18829.5</v>
      </c>
      <c r="G24" s="107">
        <f t="shared" si="2"/>
        <v>0</v>
      </c>
      <c r="H24" s="108">
        <f t="shared" si="3"/>
        <v>0</v>
      </c>
      <c r="I24" s="109">
        <f t="shared" si="4"/>
        <v>18829.5</v>
      </c>
    </row>
    <row r="25" spans="1:9" ht="12.75">
      <c r="A25" s="52" t="s">
        <v>426</v>
      </c>
      <c r="B25" s="71">
        <v>700000</v>
      </c>
      <c r="C25" s="104"/>
      <c r="D25" s="105"/>
      <c r="E25" s="73">
        <f t="shared" si="0"/>
        <v>700000</v>
      </c>
      <c r="F25" s="106">
        <f t="shared" si="1"/>
        <v>70000</v>
      </c>
      <c r="G25" s="107">
        <f t="shared" si="2"/>
        <v>0</v>
      </c>
      <c r="H25" s="108">
        <f t="shared" si="3"/>
        <v>0</v>
      </c>
      <c r="I25" s="109">
        <f t="shared" si="4"/>
        <v>70000</v>
      </c>
    </row>
    <row r="26" spans="1:9" ht="12.75">
      <c r="A26" s="52" t="s">
        <v>427</v>
      </c>
      <c r="B26" s="71">
        <v>16910227</v>
      </c>
      <c r="C26" s="104"/>
      <c r="D26" s="105">
        <f>2998106-1673106</f>
        <v>1325000</v>
      </c>
      <c r="E26" s="73">
        <f t="shared" si="0"/>
        <v>18235227</v>
      </c>
      <c r="F26" s="106">
        <f t="shared" si="1"/>
        <v>1691022.7000000002</v>
      </c>
      <c r="G26" s="107">
        <f t="shared" si="2"/>
        <v>0</v>
      </c>
      <c r="H26" s="108">
        <f t="shared" si="3"/>
        <v>132500</v>
      </c>
      <c r="I26" s="109">
        <f t="shared" si="4"/>
        <v>1823522.7000000002</v>
      </c>
    </row>
    <row r="27" spans="1:9" ht="12.75">
      <c r="A27" s="51" t="s">
        <v>428</v>
      </c>
      <c r="B27" s="71">
        <v>3999574</v>
      </c>
      <c r="C27" s="104"/>
      <c r="D27" s="105">
        <v>3185000</v>
      </c>
      <c r="E27" s="73">
        <f t="shared" si="0"/>
        <v>7184574</v>
      </c>
      <c r="F27" s="106">
        <f t="shared" si="1"/>
        <v>399957.4</v>
      </c>
      <c r="G27" s="107">
        <f t="shared" si="2"/>
        <v>0</v>
      </c>
      <c r="H27" s="108">
        <f t="shared" si="3"/>
        <v>318500</v>
      </c>
      <c r="I27" s="109">
        <f t="shared" si="4"/>
        <v>718457.4</v>
      </c>
    </row>
    <row r="28" spans="1:9" ht="12.75">
      <c r="A28" s="51" t="s">
        <v>185</v>
      </c>
      <c r="B28" s="71">
        <v>26038423</v>
      </c>
      <c r="C28" s="104"/>
      <c r="D28" s="105"/>
      <c r="E28" s="73">
        <f t="shared" si="0"/>
        <v>26038423</v>
      </c>
      <c r="F28" s="106">
        <f t="shared" si="1"/>
        <v>2603842.3000000003</v>
      </c>
      <c r="G28" s="107">
        <f t="shared" si="2"/>
        <v>0</v>
      </c>
      <c r="H28" s="108">
        <f t="shared" si="3"/>
        <v>0</v>
      </c>
      <c r="I28" s="109">
        <f t="shared" si="4"/>
        <v>2603842.3000000003</v>
      </c>
    </row>
    <row r="29" spans="1:9" ht="12.75">
      <c r="A29" s="54" t="s">
        <v>400</v>
      </c>
      <c r="B29" s="71">
        <v>1345000</v>
      </c>
      <c r="C29" s="104"/>
      <c r="D29" s="105"/>
      <c r="E29" s="73">
        <f t="shared" si="0"/>
        <v>1345000</v>
      </c>
      <c r="F29" s="106">
        <f t="shared" si="1"/>
        <v>134500</v>
      </c>
      <c r="G29" s="107">
        <f t="shared" si="2"/>
        <v>0</v>
      </c>
      <c r="H29" s="108">
        <f t="shared" si="3"/>
        <v>0</v>
      </c>
      <c r="I29" s="109">
        <f t="shared" si="4"/>
        <v>134500</v>
      </c>
    </row>
    <row r="30" spans="1:9" ht="12.75">
      <c r="A30" s="52" t="s">
        <v>401</v>
      </c>
      <c r="B30" s="71">
        <v>736984</v>
      </c>
      <c r="C30" s="104">
        <v>237362</v>
      </c>
      <c r="D30" s="105">
        <v>425000</v>
      </c>
      <c r="E30" s="73">
        <f t="shared" si="0"/>
        <v>1399346</v>
      </c>
      <c r="F30" s="106">
        <f t="shared" si="1"/>
        <v>73698.40000000001</v>
      </c>
      <c r="G30" s="107">
        <f t="shared" si="2"/>
        <v>23736.2</v>
      </c>
      <c r="H30" s="108">
        <f t="shared" si="3"/>
        <v>42500</v>
      </c>
      <c r="I30" s="109">
        <f t="shared" si="4"/>
        <v>139934.6</v>
      </c>
    </row>
    <row r="31" spans="1:9" ht="12.75">
      <c r="A31" s="52" t="s">
        <v>280</v>
      </c>
      <c r="B31" s="71">
        <v>3110380</v>
      </c>
      <c r="C31" s="104">
        <v>320096</v>
      </c>
      <c r="D31" s="105">
        <v>910000</v>
      </c>
      <c r="E31" s="73">
        <f t="shared" si="0"/>
        <v>4340476</v>
      </c>
      <c r="F31" s="106">
        <f t="shared" si="1"/>
        <v>311038</v>
      </c>
      <c r="G31" s="107">
        <f t="shared" si="2"/>
        <v>32009.600000000002</v>
      </c>
      <c r="H31" s="108">
        <f t="shared" si="3"/>
        <v>91000</v>
      </c>
      <c r="I31" s="109">
        <f t="shared" si="4"/>
        <v>434047.60000000003</v>
      </c>
    </row>
    <row r="32" spans="1:9" ht="12.75">
      <c r="A32" s="51" t="s">
        <v>281</v>
      </c>
      <c r="B32" s="71">
        <v>343251</v>
      </c>
      <c r="C32" s="104">
        <v>1577720</v>
      </c>
      <c r="D32" s="105"/>
      <c r="E32" s="73">
        <f t="shared" si="0"/>
        <v>1920971</v>
      </c>
      <c r="F32" s="106">
        <f t="shared" si="1"/>
        <v>34325.1</v>
      </c>
      <c r="G32" s="107">
        <f t="shared" si="2"/>
        <v>157772</v>
      </c>
      <c r="H32" s="108">
        <f t="shared" si="3"/>
        <v>0</v>
      </c>
      <c r="I32" s="109">
        <f t="shared" si="4"/>
        <v>192097.1</v>
      </c>
    </row>
    <row r="33" spans="1:9" ht="12.75">
      <c r="A33" s="51" t="s">
        <v>282</v>
      </c>
      <c r="B33" s="71">
        <v>1266827</v>
      </c>
      <c r="C33" s="104"/>
      <c r="D33" s="105">
        <v>400000</v>
      </c>
      <c r="E33" s="73">
        <f t="shared" si="0"/>
        <v>1666827</v>
      </c>
      <c r="F33" s="106">
        <f t="shared" si="1"/>
        <v>126682.70000000001</v>
      </c>
      <c r="G33" s="107">
        <f t="shared" si="2"/>
        <v>0</v>
      </c>
      <c r="H33" s="108">
        <f t="shared" si="3"/>
        <v>40000</v>
      </c>
      <c r="I33" s="109">
        <f t="shared" si="4"/>
        <v>166682.7</v>
      </c>
    </row>
    <row r="34" spans="1:9" ht="12.75">
      <c r="A34" s="52" t="s">
        <v>283</v>
      </c>
      <c r="B34" s="71">
        <v>1762319</v>
      </c>
      <c r="C34" s="104">
        <v>45893983</v>
      </c>
      <c r="D34" s="105">
        <v>4505000</v>
      </c>
      <c r="E34" s="73">
        <f t="shared" si="0"/>
        <v>52161302</v>
      </c>
      <c r="F34" s="106">
        <f t="shared" si="1"/>
        <v>176231.90000000002</v>
      </c>
      <c r="G34" s="107">
        <f t="shared" si="2"/>
        <v>4589398.3</v>
      </c>
      <c r="H34" s="108">
        <f t="shared" si="3"/>
        <v>450500</v>
      </c>
      <c r="I34" s="109">
        <f t="shared" si="4"/>
        <v>5216130.2</v>
      </c>
    </row>
    <row r="35" spans="1:9" ht="12.75">
      <c r="A35" s="52" t="s">
        <v>295</v>
      </c>
      <c r="B35" s="71">
        <v>1078569</v>
      </c>
      <c r="C35" s="104">
        <v>5293465</v>
      </c>
      <c r="D35" s="105">
        <v>2000000</v>
      </c>
      <c r="E35" s="73">
        <f t="shared" si="0"/>
        <v>8372034</v>
      </c>
      <c r="F35" s="106">
        <f t="shared" si="1"/>
        <v>107856.90000000001</v>
      </c>
      <c r="G35" s="107">
        <f t="shared" si="2"/>
        <v>529346.5</v>
      </c>
      <c r="H35" s="108">
        <f t="shared" si="3"/>
        <v>200000</v>
      </c>
      <c r="I35" s="109">
        <f t="shared" si="4"/>
        <v>837203.4</v>
      </c>
    </row>
    <row r="36" spans="1:9" ht="12.75">
      <c r="A36" s="52" t="s">
        <v>358</v>
      </c>
      <c r="B36" s="71">
        <v>3820284</v>
      </c>
      <c r="C36" s="104"/>
      <c r="D36" s="105"/>
      <c r="E36" s="73">
        <f t="shared" si="0"/>
        <v>3820284</v>
      </c>
      <c r="F36" s="106">
        <f t="shared" si="1"/>
        <v>382028.4</v>
      </c>
      <c r="G36" s="107">
        <f t="shared" si="2"/>
        <v>0</v>
      </c>
      <c r="H36" s="108">
        <f t="shared" si="3"/>
        <v>0</v>
      </c>
      <c r="I36" s="109">
        <f t="shared" si="4"/>
        <v>382028.4</v>
      </c>
    </row>
    <row r="37" spans="1:9" ht="12.75">
      <c r="A37" s="52" t="s">
        <v>359</v>
      </c>
      <c r="B37" s="71">
        <v>6054500</v>
      </c>
      <c r="C37" s="104"/>
      <c r="D37" s="105"/>
      <c r="E37" s="73">
        <f t="shared" si="0"/>
        <v>6054500</v>
      </c>
      <c r="F37" s="106">
        <f t="shared" si="1"/>
        <v>605450</v>
      </c>
      <c r="G37" s="107">
        <f t="shared" si="2"/>
        <v>0</v>
      </c>
      <c r="H37" s="108">
        <f t="shared" si="3"/>
        <v>0</v>
      </c>
      <c r="I37" s="109">
        <f t="shared" si="4"/>
        <v>605450</v>
      </c>
    </row>
    <row r="38" spans="1:9" ht="12.75">
      <c r="A38" s="52" t="s">
        <v>360</v>
      </c>
      <c r="B38" s="71">
        <v>2423000</v>
      </c>
      <c r="C38" s="104"/>
      <c r="D38" s="105"/>
      <c r="E38" s="73">
        <f t="shared" si="0"/>
        <v>2423000</v>
      </c>
      <c r="F38" s="106">
        <f t="shared" si="1"/>
        <v>242300</v>
      </c>
      <c r="G38" s="107">
        <f t="shared" si="2"/>
        <v>0</v>
      </c>
      <c r="H38" s="108">
        <f t="shared" si="3"/>
        <v>0</v>
      </c>
      <c r="I38" s="109">
        <f t="shared" si="4"/>
        <v>242300</v>
      </c>
    </row>
    <row r="39" spans="1:9" ht="12.75">
      <c r="A39" s="52" t="s">
        <v>386</v>
      </c>
      <c r="B39" s="71">
        <v>259966107</v>
      </c>
      <c r="C39" s="104">
        <v>73279506</v>
      </c>
      <c r="D39" s="105">
        <f>4945000+19037429</f>
        <v>23982429</v>
      </c>
      <c r="E39" s="73">
        <f t="shared" si="0"/>
        <v>357228042</v>
      </c>
      <c r="F39" s="106">
        <f t="shared" si="1"/>
        <v>25996610.700000003</v>
      </c>
      <c r="G39" s="107">
        <f t="shared" si="2"/>
        <v>7327950.600000001</v>
      </c>
      <c r="H39" s="108">
        <f t="shared" si="3"/>
        <v>2398242.9</v>
      </c>
      <c r="I39" s="109">
        <f t="shared" si="4"/>
        <v>35722804.2</v>
      </c>
    </row>
    <row r="40" spans="1:9" ht="12.75">
      <c r="A40" s="52" t="s">
        <v>387</v>
      </c>
      <c r="B40" s="71">
        <v>-7937584</v>
      </c>
      <c r="C40" s="104"/>
      <c r="D40" s="105"/>
      <c r="E40" s="73">
        <f t="shared" si="0"/>
        <v>-7937584</v>
      </c>
      <c r="F40" s="106">
        <f t="shared" si="1"/>
        <v>-793758.4</v>
      </c>
      <c r="G40" s="107">
        <f t="shared" si="2"/>
        <v>0</v>
      </c>
      <c r="H40" s="108">
        <f t="shared" si="3"/>
        <v>0</v>
      </c>
      <c r="I40" s="109">
        <f t="shared" si="4"/>
        <v>-793758.4</v>
      </c>
    </row>
    <row r="41" spans="1:9" ht="12.75">
      <c r="A41" s="52" t="s">
        <v>403</v>
      </c>
      <c r="B41" s="71"/>
      <c r="C41" s="104"/>
      <c r="D41" s="105">
        <v>588119</v>
      </c>
      <c r="E41" s="73">
        <f t="shared" si="0"/>
        <v>588119</v>
      </c>
      <c r="F41" s="106">
        <f t="shared" si="1"/>
        <v>0</v>
      </c>
      <c r="G41" s="107">
        <f t="shared" si="2"/>
        <v>0</v>
      </c>
      <c r="H41" s="108">
        <f t="shared" si="3"/>
        <v>58811.9</v>
      </c>
      <c r="I41" s="109">
        <f t="shared" si="4"/>
        <v>58811.9</v>
      </c>
    </row>
    <row r="42" spans="1:9" ht="12.75">
      <c r="A42" s="61" t="s">
        <v>217</v>
      </c>
      <c r="B42" s="68">
        <f>SUM(B2:B41)</f>
        <v>476262236</v>
      </c>
      <c r="C42" s="63">
        <f>SUM(C2:C41)</f>
        <v>148195806</v>
      </c>
      <c r="D42" s="63">
        <f>SUM(D2:D41)</f>
        <v>45990548</v>
      </c>
      <c r="E42" s="74">
        <f t="shared" si="0"/>
        <v>670448590</v>
      </c>
      <c r="F42" s="110">
        <f t="shared" si="1"/>
        <v>47626223.6</v>
      </c>
      <c r="G42" s="110">
        <f t="shared" si="2"/>
        <v>14819580.600000001</v>
      </c>
      <c r="H42" s="110">
        <f t="shared" si="3"/>
        <v>4599054.8</v>
      </c>
      <c r="I42" s="111">
        <f t="shared" si="4"/>
        <v>67044859</v>
      </c>
    </row>
  </sheetData>
  <printOptions headings="1"/>
  <pageMargins left="0.75" right="0.75" top="1" bottom="1" header="0.5" footer="0.5"/>
  <pageSetup fitToHeight="1" fitToWidth="1" orientation="landscape" scale="79"/>
  <headerFooter alignWithMargins="0">
    <oddHeader>&amp;LExample of what 10% Across the Board Cuts Look Like</oddHeader>
  </headerFooter>
</worksheet>
</file>

<file path=xl/worksheets/sheet4.xml><?xml version="1.0" encoding="utf-8"?>
<worksheet xmlns="http://schemas.openxmlformats.org/spreadsheetml/2006/main" xmlns:r="http://schemas.openxmlformats.org/officeDocument/2006/relationships">
  <dimension ref="A1:I33"/>
  <sheetViews>
    <sheetView workbookViewId="0" topLeftCell="A1">
      <selection activeCell="G12" sqref="G12"/>
    </sheetView>
  </sheetViews>
  <sheetFormatPr defaultColWidth="11.00390625" defaultRowHeight="12.75"/>
  <cols>
    <col min="1" max="1" width="44.875" style="0" bestFit="1" customWidth="1"/>
    <col min="2" max="2" width="12.625" style="0" bestFit="1" customWidth="1"/>
    <col min="3" max="3" width="21.875" style="0" customWidth="1"/>
    <col min="4" max="4" width="11.75390625" style="0" bestFit="1" customWidth="1"/>
    <col min="5" max="5" width="28.25390625" style="0" customWidth="1"/>
    <col min="6" max="6" width="12.625" style="0" bestFit="1" customWidth="1"/>
    <col min="7" max="7" width="24.875" style="0" bestFit="1" customWidth="1"/>
  </cols>
  <sheetData>
    <row r="1" spans="1:7" s="27" customFormat="1" ht="12.75">
      <c r="A1" s="27" t="s">
        <v>183</v>
      </c>
      <c r="B1" s="27" t="s">
        <v>184</v>
      </c>
      <c r="C1" s="27" t="s">
        <v>286</v>
      </c>
      <c r="D1" s="27" t="s">
        <v>65</v>
      </c>
      <c r="E1" s="27" t="s">
        <v>287</v>
      </c>
      <c r="F1" s="27" t="s">
        <v>278</v>
      </c>
      <c r="G1" s="27" t="s">
        <v>293</v>
      </c>
    </row>
    <row r="2" spans="1:9" s="36" customFormat="1" ht="12.75">
      <c r="A2" s="36">
        <v>2002</v>
      </c>
      <c r="B2" s="37">
        <v>344879418</v>
      </c>
      <c r="C2" s="38"/>
      <c r="D2" s="37">
        <v>32184750</v>
      </c>
      <c r="E2" s="38"/>
      <c r="F2" s="37">
        <v>137971882</v>
      </c>
      <c r="I2" s="49"/>
    </row>
    <row r="3" spans="1:7" s="36" customFormat="1" ht="12.75">
      <c r="A3" s="36">
        <v>2003</v>
      </c>
      <c r="B3" s="37">
        <v>350356376</v>
      </c>
      <c r="C3" s="39">
        <f aca="true" t="shared" si="0" ref="C3:C10">(B3-B2)/B3</f>
        <v>0.015632534114349898</v>
      </c>
      <c r="D3" s="37">
        <v>37320172</v>
      </c>
      <c r="E3" s="40">
        <f aca="true" t="shared" si="1" ref="E3:E10">(D3-D2)/D3</f>
        <v>0.13760445691407852</v>
      </c>
      <c r="F3" s="37">
        <v>145503999</v>
      </c>
      <c r="G3" s="42">
        <f>(F3-F2)/F3</f>
        <v>0.05176570439139614</v>
      </c>
    </row>
    <row r="4" spans="1:7" ht="12.75">
      <c r="A4">
        <v>2004</v>
      </c>
      <c r="B4" s="31">
        <v>361524583</v>
      </c>
      <c r="C4" s="39">
        <f t="shared" si="0"/>
        <v>0.030891971183049535</v>
      </c>
      <c r="D4" s="31">
        <v>39320172</v>
      </c>
      <c r="E4" s="40">
        <f t="shared" si="1"/>
        <v>0.05086447739852206</v>
      </c>
      <c r="F4" s="31">
        <v>149886899</v>
      </c>
      <c r="G4" s="42">
        <f aca="true" t="shared" si="2" ref="G4:G10">(F4-F3)/F4</f>
        <v>0.02924138152994946</v>
      </c>
    </row>
    <row r="5" spans="1:7" ht="12.75">
      <c r="A5">
        <v>2005</v>
      </c>
      <c r="B5" s="31">
        <v>377605274</v>
      </c>
      <c r="C5" s="30">
        <f t="shared" si="0"/>
        <v>0.042585980936272624</v>
      </c>
      <c r="D5" s="31">
        <v>44587448</v>
      </c>
      <c r="E5" s="32">
        <f t="shared" si="1"/>
        <v>0.11813360567305849</v>
      </c>
      <c r="F5" s="31">
        <v>165513357</v>
      </c>
      <c r="G5" s="42">
        <f t="shared" si="2"/>
        <v>0.09441206609083519</v>
      </c>
    </row>
    <row r="6" spans="1:7" ht="12.75">
      <c r="A6">
        <v>2006</v>
      </c>
      <c r="B6" s="31">
        <v>397843538</v>
      </c>
      <c r="C6" s="30">
        <f t="shared" si="0"/>
        <v>0.05086990755647262</v>
      </c>
      <c r="D6" s="31">
        <v>45851542</v>
      </c>
      <c r="E6" s="32">
        <f t="shared" si="1"/>
        <v>0.02756928000371285</v>
      </c>
      <c r="F6" s="31">
        <v>185930289</v>
      </c>
      <c r="G6" s="42">
        <f t="shared" si="2"/>
        <v>0.1098096071910048</v>
      </c>
    </row>
    <row r="7" spans="1:7" ht="12.75">
      <c r="A7">
        <v>2007</v>
      </c>
      <c r="B7" s="31">
        <v>420465634</v>
      </c>
      <c r="C7" s="30">
        <f t="shared" si="0"/>
        <v>0.05380248508014807</v>
      </c>
      <c r="D7" s="31">
        <v>50994356</v>
      </c>
      <c r="E7" s="32">
        <f t="shared" si="1"/>
        <v>0.10085065100145593</v>
      </c>
      <c r="F7" s="31">
        <v>191244171</v>
      </c>
      <c r="G7" s="42">
        <f t="shared" si="2"/>
        <v>0.02778585079071508</v>
      </c>
    </row>
    <row r="8" spans="1:8" ht="12.75">
      <c r="A8">
        <v>2008</v>
      </c>
      <c r="B8" s="31">
        <v>435097311</v>
      </c>
      <c r="C8" s="30">
        <f t="shared" si="0"/>
        <v>0.033628516265410795</v>
      </c>
      <c r="D8" s="31">
        <v>51648536</v>
      </c>
      <c r="E8" s="32">
        <f t="shared" si="1"/>
        <v>0.012665993088361692</v>
      </c>
      <c r="F8" s="31">
        <v>208330614</v>
      </c>
      <c r="G8" s="42">
        <f t="shared" si="2"/>
        <v>0.08201599693840483</v>
      </c>
      <c r="H8" s="44">
        <f>AVERAGE(G3:G8)</f>
        <v>0.06583843448871758</v>
      </c>
    </row>
    <row r="9" spans="1:7" ht="12.75">
      <c r="A9">
        <v>2009</v>
      </c>
      <c r="B9" s="31">
        <v>454560570</v>
      </c>
      <c r="C9" s="30">
        <f t="shared" si="0"/>
        <v>0.04281774593867656</v>
      </c>
      <c r="D9" s="31">
        <v>58851808</v>
      </c>
      <c r="E9" s="32">
        <f t="shared" si="1"/>
        <v>0.12239678345990662</v>
      </c>
      <c r="F9" s="31">
        <v>206165103</v>
      </c>
      <c r="G9" s="42">
        <f t="shared" si="2"/>
        <v>-0.010503770853983956</v>
      </c>
    </row>
    <row r="10" spans="1:7" ht="12.75">
      <c r="A10">
        <v>2010</v>
      </c>
      <c r="B10" s="31">
        <v>476262235</v>
      </c>
      <c r="C10" s="30">
        <f t="shared" si="0"/>
        <v>0.0455666299050564</v>
      </c>
      <c r="D10" s="31">
        <v>65096058</v>
      </c>
      <c r="E10" s="32">
        <f t="shared" si="1"/>
        <v>0.09592362720335539</v>
      </c>
      <c r="F10" s="31">
        <v>222259230</v>
      </c>
      <c r="G10" s="42">
        <f t="shared" si="2"/>
        <v>0.07241151244877435</v>
      </c>
    </row>
    <row r="12" spans="1:7" s="33" customFormat="1" ht="12.75">
      <c r="A12" s="33" t="s">
        <v>288</v>
      </c>
      <c r="C12" s="34">
        <f>AVERAGE(C3:C10)</f>
        <v>0.03947447137242956</v>
      </c>
      <c r="E12" s="35">
        <f>AVERAGE(E3:E10)</f>
        <v>0.08325110934280643</v>
      </c>
      <c r="G12" s="45">
        <f>(H8+G10)/2</f>
        <v>0.06912497346874596</v>
      </c>
    </row>
    <row r="14" spans="1:7" s="46" customFormat="1" ht="12.75">
      <c r="A14" s="46" t="s">
        <v>290</v>
      </c>
      <c r="B14" s="46" t="s">
        <v>291</v>
      </c>
      <c r="D14" s="46" t="s">
        <v>292</v>
      </c>
      <c r="F14" s="46" t="s">
        <v>294</v>
      </c>
      <c r="G14" s="46" t="s">
        <v>240</v>
      </c>
    </row>
    <row r="15" spans="1:7" ht="12.75">
      <c r="A15">
        <v>2011</v>
      </c>
      <c r="B15" s="41">
        <f>(B10*$C$12)+B10</f>
        <v>495062434.9612768</v>
      </c>
      <c r="C15" s="43"/>
      <c r="D15" s="41"/>
      <c r="E15" s="29"/>
      <c r="F15" s="41">
        <f>(F10*G12)+F10</f>
        <v>237622893.3769339</v>
      </c>
      <c r="G15" s="29">
        <f>(F15-$F$10)/F15</f>
        <v>0.06465565315949165</v>
      </c>
    </row>
    <row r="16" spans="1:7" ht="12.75">
      <c r="A16">
        <v>2012</v>
      </c>
      <c r="B16" s="41">
        <f>(B15*$C$12)+B15</f>
        <v>514604762.877721</v>
      </c>
      <c r="C16" s="43"/>
      <c r="D16" s="41"/>
      <c r="E16" s="29"/>
      <c r="F16" s="41">
        <f>(F15*$G$12)+F15</f>
        <v>254048569.5771811</v>
      </c>
      <c r="G16" s="29">
        <f>(F16-$F$10)/F16</f>
        <v>0.12513095283350278</v>
      </c>
    </row>
    <row r="17" spans="1:7" ht="12.75">
      <c r="A17">
        <v>2013</v>
      </c>
      <c r="B17" s="41">
        <f>(B16*$C$12)+B16</f>
        <v>534918513.8580535</v>
      </c>
      <c r="C17" s="43"/>
      <c r="D17" s="41"/>
      <c r="E17" s="29"/>
      <c r="F17" s="41">
        <f>(F16*$G$12)+F16</f>
        <v>271609670.2089766</v>
      </c>
      <c r="G17" s="29">
        <f>(F17-$F$10)/F17</f>
        <v>0.18169618250707484</v>
      </c>
    </row>
    <row r="18" spans="1:7" ht="12.75">
      <c r="A18">
        <v>2014</v>
      </c>
      <c r="B18" s="41">
        <f>(B17*$C$12)+B17</f>
        <v>556034139.4199258</v>
      </c>
      <c r="C18" s="43"/>
      <c r="D18" s="41"/>
      <c r="E18" s="29"/>
      <c r="F18" s="41">
        <f>(F17*$G$12)+F17</f>
        <v>290384681.456027</v>
      </c>
      <c r="G18" s="29">
        <f>(F18-$F$10)/F18</f>
        <v>0.23460415030998535</v>
      </c>
    </row>
    <row r="19" spans="1:7" ht="12.75">
      <c r="A19">
        <v>2015</v>
      </c>
      <c r="B19" s="41">
        <f>(B18*$C$12)+B18</f>
        <v>577983293.1385512</v>
      </c>
      <c r="C19" s="43"/>
      <c r="D19" s="41"/>
      <c r="E19" s="29"/>
      <c r="F19" s="41">
        <f>(F18*$G$12)+F18</f>
        <v>310457514.85740507</v>
      </c>
      <c r="G19" s="29">
        <f>(F19-$F$10)/F19</f>
        <v>0.2840913188972573</v>
      </c>
    </row>
    <row r="24" s="28" customFormat="1" ht="12.75">
      <c r="A24" s="28" t="s">
        <v>289</v>
      </c>
    </row>
    <row r="25" s="28" customFormat="1" ht="12.75">
      <c r="A25" s="28" t="s">
        <v>239</v>
      </c>
    </row>
    <row r="30" spans="1:2" ht="12.75">
      <c r="A30" s="64" t="s">
        <v>219</v>
      </c>
      <c r="B30" t="s">
        <v>220</v>
      </c>
    </row>
    <row r="31" spans="1:3" ht="12.75">
      <c r="A31">
        <v>41.21</v>
      </c>
      <c r="B31" s="47">
        <f>F10/A31</f>
        <v>5393332.443581655</v>
      </c>
      <c r="C31" s="47"/>
    </row>
    <row r="33" ht="12.75">
      <c r="C33" s="48"/>
    </row>
  </sheetData>
  <printOptions/>
  <pageMargins left="0.75" right="0.75" top="1" bottom="1" header="0.5" footer="0.5"/>
  <pageSetup orientation="portrait"/>
  <legacyDrawing r:id="rId2"/>
</worksheet>
</file>

<file path=xl/worksheets/sheet5.xml><?xml version="1.0" encoding="utf-8"?>
<worksheet xmlns="http://schemas.openxmlformats.org/spreadsheetml/2006/main" xmlns:r="http://schemas.openxmlformats.org/officeDocument/2006/relationships">
  <dimension ref="A1:C44"/>
  <sheetViews>
    <sheetView workbookViewId="0" topLeftCell="A1">
      <selection activeCell="C2" sqref="C2"/>
    </sheetView>
  </sheetViews>
  <sheetFormatPr defaultColWidth="11.00390625" defaultRowHeight="12.75"/>
  <cols>
    <col min="1" max="1" width="40.75390625" style="0" customWidth="1"/>
    <col min="2" max="2" width="17.75390625" style="0" customWidth="1"/>
    <col min="3" max="3" width="11.875" style="0" bestFit="1" customWidth="1"/>
  </cols>
  <sheetData>
    <row r="1" spans="1:3" ht="12.75">
      <c r="A1" t="s">
        <v>374</v>
      </c>
      <c r="B1" t="s">
        <v>352</v>
      </c>
      <c r="C1" t="s">
        <v>258</v>
      </c>
    </row>
    <row r="2" spans="1:3" ht="12.75">
      <c r="A2" t="s">
        <v>214</v>
      </c>
      <c r="B2" s="3">
        <v>111723</v>
      </c>
      <c r="C2" s="3">
        <f>B2-(B2*0.03)</f>
        <v>108371.31</v>
      </c>
    </row>
    <row r="3" spans="1:3" ht="12.75">
      <c r="A3" t="s">
        <v>137</v>
      </c>
      <c r="B3" s="3">
        <v>111723</v>
      </c>
      <c r="C3" s="3">
        <f aca="true" t="shared" si="0" ref="C3:C42">B3-(B3*0.03)</f>
        <v>108371.31</v>
      </c>
    </row>
    <row r="4" spans="1:3" ht="12.75">
      <c r="A4" t="s">
        <v>336</v>
      </c>
      <c r="B4" s="3">
        <v>111723</v>
      </c>
      <c r="C4" s="3">
        <f t="shared" si="0"/>
        <v>108371.31</v>
      </c>
    </row>
    <row r="5" spans="1:3" ht="12.75">
      <c r="A5" t="s">
        <v>337</v>
      </c>
      <c r="B5" s="3">
        <v>111723</v>
      </c>
      <c r="C5" s="3">
        <f t="shared" si="0"/>
        <v>108371.31</v>
      </c>
    </row>
    <row r="6" spans="1:3" ht="12.75">
      <c r="A6" t="s">
        <v>429</v>
      </c>
      <c r="B6" s="3">
        <v>111723</v>
      </c>
      <c r="C6" s="3">
        <f t="shared" si="0"/>
        <v>108371.31</v>
      </c>
    </row>
    <row r="7" spans="1:3" ht="12.75">
      <c r="A7" t="s">
        <v>236</v>
      </c>
      <c r="B7" s="3">
        <v>111723</v>
      </c>
      <c r="C7" s="3">
        <f t="shared" si="0"/>
        <v>108371.31</v>
      </c>
    </row>
    <row r="8" spans="1:3" ht="12.75">
      <c r="A8" t="s">
        <v>388</v>
      </c>
      <c r="B8" s="3">
        <v>107791</v>
      </c>
      <c r="C8" s="3">
        <f t="shared" si="0"/>
        <v>104557.27</v>
      </c>
    </row>
    <row r="9" spans="1:3" ht="12.75">
      <c r="A9" t="s">
        <v>389</v>
      </c>
      <c r="B9" s="3">
        <v>104030</v>
      </c>
      <c r="C9" s="3">
        <f t="shared" si="0"/>
        <v>100909.1</v>
      </c>
    </row>
    <row r="10" spans="1:3" ht="12.75">
      <c r="A10" t="s">
        <v>390</v>
      </c>
      <c r="B10" s="3">
        <v>101182</v>
      </c>
      <c r="C10" s="3">
        <f t="shared" si="0"/>
        <v>98146.54</v>
      </c>
    </row>
    <row r="11" spans="1:3" ht="12.75">
      <c r="A11" t="s">
        <v>391</v>
      </c>
      <c r="B11" s="3">
        <v>100720</v>
      </c>
      <c r="C11" s="3">
        <f t="shared" si="0"/>
        <v>97698.4</v>
      </c>
    </row>
    <row r="12" spans="1:3" ht="12.75">
      <c r="A12" t="s">
        <v>409</v>
      </c>
      <c r="B12" s="3">
        <v>100148</v>
      </c>
      <c r="C12" s="3">
        <f t="shared" si="0"/>
        <v>97143.56</v>
      </c>
    </row>
    <row r="13" spans="1:3" ht="12.75">
      <c r="A13" t="s">
        <v>410</v>
      </c>
      <c r="B13" s="3">
        <v>98921</v>
      </c>
      <c r="C13" s="3">
        <f t="shared" si="0"/>
        <v>95953.37</v>
      </c>
    </row>
    <row r="14" spans="1:3" ht="12.75">
      <c r="A14" t="s">
        <v>301</v>
      </c>
      <c r="B14" s="3">
        <v>98921</v>
      </c>
      <c r="C14" s="3">
        <f t="shared" si="0"/>
        <v>95953.37</v>
      </c>
    </row>
    <row r="15" spans="1:3" ht="12.75">
      <c r="A15" t="s">
        <v>349</v>
      </c>
      <c r="B15" s="3">
        <v>98921</v>
      </c>
      <c r="C15" s="3">
        <f t="shared" si="0"/>
        <v>95953.37</v>
      </c>
    </row>
    <row r="16" spans="1:3" ht="12.75">
      <c r="A16" t="s">
        <v>237</v>
      </c>
      <c r="B16" s="3">
        <v>98921</v>
      </c>
      <c r="C16" s="3">
        <f t="shared" si="0"/>
        <v>95953.37</v>
      </c>
    </row>
    <row r="17" spans="1:3" ht="12.75">
      <c r="A17" t="s">
        <v>300</v>
      </c>
      <c r="B17" s="3">
        <v>90775</v>
      </c>
      <c r="C17" s="3">
        <f t="shared" si="0"/>
        <v>88051.75</v>
      </c>
    </row>
    <row r="18" spans="1:3" ht="12.75">
      <c r="A18" t="s">
        <v>299</v>
      </c>
      <c r="B18" s="3">
        <v>90467</v>
      </c>
      <c r="C18" s="3">
        <f t="shared" si="0"/>
        <v>87752.99</v>
      </c>
    </row>
    <row r="19" spans="1:3" ht="12.75">
      <c r="A19" t="s">
        <v>63</v>
      </c>
      <c r="B19" s="3">
        <v>82629</v>
      </c>
      <c r="C19" s="3">
        <f t="shared" si="0"/>
        <v>80150.13</v>
      </c>
    </row>
    <row r="20" spans="1:3" ht="12.75">
      <c r="A20" t="s">
        <v>64</v>
      </c>
      <c r="B20" s="3">
        <v>82400</v>
      </c>
      <c r="C20" s="3">
        <f t="shared" si="0"/>
        <v>79928</v>
      </c>
    </row>
    <row r="21" spans="1:3" ht="12.75">
      <c r="A21" t="s">
        <v>129</v>
      </c>
      <c r="B21" s="3">
        <v>82400</v>
      </c>
      <c r="C21" s="3">
        <f t="shared" si="0"/>
        <v>79928</v>
      </c>
    </row>
    <row r="22" spans="1:3" ht="12.75">
      <c r="A22" t="s">
        <v>130</v>
      </c>
      <c r="B22" s="3">
        <v>77102</v>
      </c>
      <c r="C22" s="3">
        <f t="shared" si="0"/>
        <v>74788.94</v>
      </c>
    </row>
    <row r="23" spans="1:3" ht="12.75">
      <c r="A23" t="s">
        <v>131</v>
      </c>
      <c r="B23" s="3">
        <v>72100</v>
      </c>
      <c r="C23" s="3">
        <f t="shared" si="0"/>
        <v>69937</v>
      </c>
    </row>
    <row r="24" spans="1:3" ht="12.75">
      <c r="A24" t="s">
        <v>344</v>
      </c>
      <c r="B24" s="3">
        <v>72000</v>
      </c>
      <c r="C24" s="3">
        <f t="shared" si="0"/>
        <v>69840</v>
      </c>
    </row>
    <row r="25" spans="1:3" ht="12.75">
      <c r="A25" t="s">
        <v>345</v>
      </c>
      <c r="B25" s="3">
        <v>69082</v>
      </c>
      <c r="C25" s="3">
        <f t="shared" si="0"/>
        <v>67009.54</v>
      </c>
    </row>
    <row r="26" spans="1:3" ht="12.75">
      <c r="A26" t="s">
        <v>346</v>
      </c>
      <c r="B26" s="3">
        <v>69082</v>
      </c>
      <c r="C26" s="3">
        <f t="shared" si="0"/>
        <v>67009.54</v>
      </c>
    </row>
    <row r="27" spans="1:3" ht="12.75">
      <c r="A27" t="s">
        <v>347</v>
      </c>
      <c r="B27" s="3">
        <v>67843</v>
      </c>
      <c r="C27" s="3">
        <f t="shared" si="0"/>
        <v>65807.71</v>
      </c>
    </row>
    <row r="28" spans="1:3" ht="12.75">
      <c r="A28" t="s">
        <v>348</v>
      </c>
      <c r="B28" s="3">
        <v>65995</v>
      </c>
      <c r="C28" s="3">
        <f t="shared" si="0"/>
        <v>64015.15</v>
      </c>
    </row>
    <row r="29" spans="1:3" ht="12.75">
      <c r="A29" t="s">
        <v>87</v>
      </c>
      <c r="B29" s="3">
        <v>63860</v>
      </c>
      <c r="C29" s="3">
        <f t="shared" si="0"/>
        <v>61944.2</v>
      </c>
    </row>
    <row r="30" spans="1:3" ht="12.75">
      <c r="A30" t="s">
        <v>271</v>
      </c>
      <c r="B30" s="3">
        <v>62968</v>
      </c>
      <c r="C30" s="3">
        <f t="shared" si="0"/>
        <v>61078.96</v>
      </c>
    </row>
    <row r="31" spans="1:3" ht="12.75">
      <c r="A31" t="s">
        <v>242</v>
      </c>
      <c r="B31" s="3">
        <v>54605</v>
      </c>
      <c r="C31" s="3">
        <f t="shared" si="0"/>
        <v>52966.85</v>
      </c>
    </row>
    <row r="32" spans="1:3" ht="12.75">
      <c r="A32" t="s">
        <v>243</v>
      </c>
      <c r="B32" s="3">
        <v>52605</v>
      </c>
      <c r="C32" s="3">
        <f t="shared" si="0"/>
        <v>51026.85</v>
      </c>
    </row>
    <row r="33" spans="1:3" ht="12.75">
      <c r="A33" t="s">
        <v>181</v>
      </c>
      <c r="B33" s="3">
        <v>52605</v>
      </c>
      <c r="C33" s="3">
        <f t="shared" si="0"/>
        <v>51026.85</v>
      </c>
    </row>
    <row r="34" spans="1:3" ht="12.75">
      <c r="A34" t="s">
        <v>272</v>
      </c>
      <c r="B34" s="3">
        <v>49465</v>
      </c>
      <c r="C34" s="3">
        <f t="shared" si="0"/>
        <v>47981.05</v>
      </c>
    </row>
    <row r="35" spans="1:3" ht="12.75">
      <c r="A35" t="s">
        <v>209</v>
      </c>
      <c r="B35" s="3">
        <v>49987</v>
      </c>
      <c r="C35" s="3">
        <f t="shared" si="0"/>
        <v>48487.39</v>
      </c>
    </row>
    <row r="36" spans="1:3" ht="12.75">
      <c r="A36" t="s">
        <v>210</v>
      </c>
      <c r="B36" s="3">
        <v>45627</v>
      </c>
      <c r="C36" s="3">
        <f t="shared" si="0"/>
        <v>44258.19</v>
      </c>
    </row>
    <row r="37" spans="1:3" ht="12.75">
      <c r="A37" t="s">
        <v>211</v>
      </c>
      <c r="B37" s="3">
        <v>41979</v>
      </c>
      <c r="C37" s="3">
        <f t="shared" si="0"/>
        <v>40719.63</v>
      </c>
    </row>
    <row r="38" spans="1:3" ht="12.75">
      <c r="A38" t="s">
        <v>212</v>
      </c>
      <c r="B38" s="3">
        <v>41979</v>
      </c>
      <c r="C38" s="3">
        <f t="shared" si="0"/>
        <v>40719.63</v>
      </c>
    </row>
    <row r="39" spans="1:3" ht="12.75">
      <c r="A39" t="s">
        <v>213</v>
      </c>
      <c r="B39" s="3">
        <v>37194</v>
      </c>
      <c r="C39" s="3">
        <f t="shared" si="0"/>
        <v>36078.18</v>
      </c>
    </row>
    <row r="40" spans="1:3" ht="12.75">
      <c r="A40" t="s">
        <v>205</v>
      </c>
      <c r="B40" s="3">
        <v>35805</v>
      </c>
      <c r="C40" s="3">
        <f t="shared" si="0"/>
        <v>34730.85</v>
      </c>
    </row>
    <row r="41" spans="1:3" ht="12.75">
      <c r="A41" t="s">
        <v>206</v>
      </c>
      <c r="B41" s="3">
        <v>35805</v>
      </c>
      <c r="C41" s="3">
        <f t="shared" si="0"/>
        <v>34730.85</v>
      </c>
    </row>
    <row r="42" spans="1:3" ht="12.75">
      <c r="A42" t="s">
        <v>138</v>
      </c>
      <c r="B42" s="3">
        <v>35564</v>
      </c>
      <c r="C42" s="3">
        <f t="shared" si="0"/>
        <v>34497.08</v>
      </c>
    </row>
    <row r="43" spans="1:3" ht="12.75">
      <c r="A43" t="s">
        <v>269</v>
      </c>
      <c r="B43" s="3">
        <f>SUM(B2:B42)</f>
        <v>3161816</v>
      </c>
      <c r="C43" s="3">
        <f>SUM(C2:C42)</f>
        <v>3066961.520000001</v>
      </c>
    </row>
    <row r="44" spans="1:3" ht="12.75">
      <c r="A44" t="s">
        <v>270</v>
      </c>
      <c r="B44" s="122">
        <f>B43-C43</f>
        <v>94854.47999999905</v>
      </c>
      <c r="C44" s="122"/>
    </row>
  </sheetData>
  <mergeCells count="1">
    <mergeCell ref="B44:C44"/>
  </mergeCells>
  <printOptions/>
  <pageMargins left="0.75" right="0.75" top="1" bottom="1" header="0.5" footer="0.5"/>
  <pageSetup orientation="portrait"/>
  <legacyDrawing r:id="rId2"/>
</worksheet>
</file>

<file path=xl/worksheets/sheet6.xml><?xml version="1.0" encoding="utf-8"?>
<worksheet xmlns="http://schemas.openxmlformats.org/spreadsheetml/2006/main" xmlns:r="http://schemas.openxmlformats.org/officeDocument/2006/relationships">
  <dimension ref="A1:G38"/>
  <sheetViews>
    <sheetView workbookViewId="0" topLeftCell="A1">
      <selection activeCell="E10" sqref="E10"/>
    </sheetView>
  </sheetViews>
  <sheetFormatPr defaultColWidth="7.625" defaultRowHeight="12.75"/>
  <cols>
    <col min="1" max="1" width="28.375" style="0" customWidth="1"/>
    <col min="2" max="2" width="12.75390625" style="0" customWidth="1"/>
    <col min="3" max="3" width="12.125" style="16" customWidth="1"/>
    <col min="4" max="4" width="13.375" style="16" customWidth="1"/>
    <col min="5" max="5" width="11.625" style="16" customWidth="1"/>
    <col min="6" max="6" width="9.875" style="0" customWidth="1"/>
    <col min="7" max="7" width="10.75390625" style="0" customWidth="1"/>
    <col min="8" max="8" width="6.375" style="0" customWidth="1"/>
    <col min="9" max="9" width="10.75390625" style="0" customWidth="1"/>
  </cols>
  <sheetData>
    <row r="1" spans="2:4" ht="12.75">
      <c r="B1" s="15" t="s">
        <v>377</v>
      </c>
      <c r="C1" s="15" t="s">
        <v>378</v>
      </c>
      <c r="D1" s="15" t="s">
        <v>379</v>
      </c>
    </row>
    <row r="2" spans="2:4" ht="12.75">
      <c r="B2" s="15"/>
      <c r="C2" s="15"/>
      <c r="D2" s="17">
        <v>39776</v>
      </c>
    </row>
    <row r="3" spans="1:4" ht="12.75">
      <c r="A3" t="s">
        <v>380</v>
      </c>
      <c r="B3" s="18">
        <v>64392</v>
      </c>
      <c r="D3" s="19">
        <v>42050</v>
      </c>
    </row>
    <row r="4" spans="1:4" ht="12.75">
      <c r="A4" t="s">
        <v>353</v>
      </c>
      <c r="B4" s="18">
        <f>0.91*B3</f>
        <v>58596.72</v>
      </c>
      <c r="D4" s="19"/>
    </row>
    <row r="5" spans="1:4" ht="12.75">
      <c r="A5" t="s">
        <v>354</v>
      </c>
      <c r="B5" s="18">
        <f>0.07*B3</f>
        <v>4507.4400000000005</v>
      </c>
      <c r="D5" s="19"/>
    </row>
    <row r="6" spans="1:4" ht="12.75">
      <c r="A6" t="s">
        <v>355</v>
      </c>
      <c r="B6" s="18">
        <f>0.02*B3</f>
        <v>1287.84</v>
      </c>
      <c r="D6" s="19"/>
    </row>
    <row r="7" spans="1:4" ht="12.75">
      <c r="A7" t="s">
        <v>393</v>
      </c>
      <c r="B7" s="20" t="s">
        <v>394</v>
      </c>
      <c r="D7" s="19">
        <v>2622</v>
      </c>
    </row>
    <row r="8" ht="12.75">
      <c r="D8" s="20"/>
    </row>
    <row r="9" spans="1:6" ht="12.75">
      <c r="A9" s="21" t="s">
        <v>395</v>
      </c>
      <c r="C9" s="20" t="s">
        <v>396</v>
      </c>
      <c r="D9" s="20"/>
      <c r="F9" s="16"/>
    </row>
    <row r="10" spans="1:7" ht="12.75">
      <c r="A10" t="s">
        <v>397</v>
      </c>
      <c r="B10" s="20">
        <v>633169</v>
      </c>
      <c r="C10" s="20">
        <v>585248</v>
      </c>
      <c r="D10" s="20"/>
      <c r="E10" s="22">
        <f>C10/D$13</f>
        <v>0.5257348185411427</v>
      </c>
      <c r="F10" s="23"/>
      <c r="G10" s="20"/>
    </row>
    <row r="11" spans="1:7" ht="12.75">
      <c r="A11" t="s">
        <v>398</v>
      </c>
      <c r="B11" s="20">
        <v>283662</v>
      </c>
      <c r="C11" s="20">
        <v>191666</v>
      </c>
      <c r="D11" s="20"/>
      <c r="E11" s="22">
        <f>C11/D$13</f>
        <v>0.17217570966582824</v>
      </c>
      <c r="F11" s="23"/>
      <c r="G11" s="23"/>
    </row>
    <row r="12" spans="1:7" ht="12.75">
      <c r="A12" t="s">
        <v>399</v>
      </c>
      <c r="B12" s="20">
        <v>60255</v>
      </c>
      <c r="C12" s="20">
        <v>166730</v>
      </c>
      <c r="D12" s="20"/>
      <c r="E12" s="22">
        <f>C12/D$13</f>
        <v>0.14977542220625226</v>
      </c>
      <c r="F12" s="23"/>
      <c r="G12" s="23"/>
    </row>
    <row r="13" spans="1:7" ht="12.75">
      <c r="A13" t="s">
        <v>309</v>
      </c>
      <c r="B13" s="20">
        <f>SUM(B10:B12)</f>
        <v>977086</v>
      </c>
      <c r="C13" s="20">
        <v>914268</v>
      </c>
      <c r="D13" s="20">
        <v>1113200</v>
      </c>
      <c r="E13" s="20"/>
      <c r="F13" s="23"/>
      <c r="G13" s="23"/>
    </row>
    <row r="14" spans="3:7" ht="12.75">
      <c r="C14" s="20"/>
      <c r="D14" s="20"/>
      <c r="E14" s="20"/>
      <c r="F14" s="23"/>
      <c r="G14" s="23"/>
    </row>
    <row r="15" spans="1:7" ht="12.75">
      <c r="A15" t="s">
        <v>310</v>
      </c>
      <c r="C15" s="20"/>
      <c r="D15" s="20"/>
      <c r="E15" s="20"/>
      <c r="F15" s="23"/>
      <c r="G15" s="23"/>
    </row>
    <row r="16" spans="1:7" ht="12.75">
      <c r="A16" t="s">
        <v>311</v>
      </c>
      <c r="C16" s="20">
        <v>403000</v>
      </c>
      <c r="D16" s="20">
        <v>365000</v>
      </c>
      <c r="E16" s="20"/>
      <c r="F16" s="23"/>
      <c r="G16" s="23"/>
    </row>
    <row r="17" spans="1:7" ht="12.75">
      <c r="A17" t="s">
        <v>312</v>
      </c>
      <c r="C17" s="20">
        <v>318549</v>
      </c>
      <c r="D17" s="20">
        <v>337655</v>
      </c>
      <c r="E17" s="20"/>
      <c r="F17" s="23"/>
      <c r="G17" s="23"/>
    </row>
    <row r="18" spans="1:7" ht="12.75">
      <c r="A18" t="s">
        <v>313</v>
      </c>
      <c r="C18" s="20">
        <v>1111046</v>
      </c>
      <c r="D18" s="20">
        <v>1110251</v>
      </c>
      <c r="E18" s="20"/>
      <c r="F18" s="23"/>
      <c r="G18" s="23"/>
    </row>
    <row r="19" spans="1:7" ht="12.75">
      <c r="A19" t="s">
        <v>314</v>
      </c>
      <c r="C19" s="20">
        <v>684173</v>
      </c>
      <c r="D19" s="20">
        <v>752725</v>
      </c>
      <c r="E19" s="20"/>
      <c r="F19" s="23"/>
      <c r="G19" s="23"/>
    </row>
    <row r="20" spans="2:7" ht="12.75">
      <c r="B20" s="20">
        <v>2768807</v>
      </c>
      <c r="C20" s="20">
        <f>SUM(C16:C19)</f>
        <v>2516768</v>
      </c>
      <c r="D20" s="20">
        <f>SUM(D16:D19)</f>
        <v>2565631</v>
      </c>
      <c r="E20" s="20"/>
      <c r="F20" s="23"/>
      <c r="G20" s="23"/>
    </row>
    <row r="21" spans="3:7" ht="12.75">
      <c r="C21" s="20"/>
      <c r="D21" s="20"/>
      <c r="E21" s="20"/>
      <c r="F21" s="23"/>
      <c r="G21" s="23"/>
    </row>
    <row r="22" spans="1:7" ht="12.75">
      <c r="A22" t="s">
        <v>315</v>
      </c>
      <c r="C22" s="20">
        <v>800000</v>
      </c>
      <c r="D22" s="20">
        <v>550000</v>
      </c>
      <c r="E22" s="20"/>
      <c r="F22" s="23"/>
      <c r="G22" s="23"/>
    </row>
    <row r="23" spans="1:7" ht="12.75">
      <c r="A23" t="s">
        <v>149</v>
      </c>
      <c r="C23" s="20"/>
      <c r="D23" s="20">
        <v>160000</v>
      </c>
      <c r="E23" s="20"/>
      <c r="F23" s="23"/>
      <c r="G23" s="23"/>
    </row>
    <row r="24" spans="1:7" ht="12.75">
      <c r="A24" t="s">
        <v>150</v>
      </c>
      <c r="C24" s="20"/>
      <c r="D24" s="20">
        <v>160000</v>
      </c>
      <c r="E24" s="20"/>
      <c r="F24" s="23"/>
      <c r="G24" s="23"/>
    </row>
    <row r="25" spans="1:7" ht="12.75">
      <c r="A25" t="s">
        <v>151</v>
      </c>
      <c r="C25" s="20">
        <v>600000</v>
      </c>
      <c r="D25" s="20">
        <v>570000</v>
      </c>
      <c r="E25" s="20"/>
      <c r="F25" s="23"/>
      <c r="G25" s="23"/>
    </row>
    <row r="26" spans="2:7" ht="12.75">
      <c r="B26" s="20">
        <v>1629929</v>
      </c>
      <c r="C26" s="20">
        <f>SUM(C22:C25)</f>
        <v>1400000</v>
      </c>
      <c r="D26" s="20">
        <f>SUM(D22:D25)</f>
        <v>1440000</v>
      </c>
      <c r="E26" s="20"/>
      <c r="F26" s="23"/>
      <c r="G26" s="23"/>
    </row>
    <row r="27" spans="2:7" ht="12.75">
      <c r="B27" s="20"/>
      <c r="C27" s="20"/>
      <c r="D27" s="20"/>
      <c r="E27" s="20"/>
      <c r="F27" s="23"/>
      <c r="G27" s="23"/>
    </row>
    <row r="28" spans="1:7" ht="12.75">
      <c r="A28" t="s">
        <v>265</v>
      </c>
      <c r="B28" s="20"/>
      <c r="C28" s="20"/>
      <c r="D28" s="20"/>
      <c r="E28" s="20"/>
      <c r="F28" s="23"/>
      <c r="G28" s="23"/>
    </row>
    <row r="29" spans="1:7" ht="12.75">
      <c r="A29" t="s">
        <v>266</v>
      </c>
      <c r="B29" s="20"/>
      <c r="C29" s="20"/>
      <c r="D29" s="20">
        <v>626618</v>
      </c>
      <c r="E29" s="20"/>
      <c r="F29" s="23"/>
      <c r="G29" s="23"/>
    </row>
    <row r="30" spans="1:7" ht="12.75">
      <c r="A30" t="s">
        <v>267</v>
      </c>
      <c r="B30" s="20"/>
      <c r="C30" s="20"/>
      <c r="D30" s="20">
        <v>424854</v>
      </c>
      <c r="E30" s="20"/>
      <c r="F30" s="23"/>
      <c r="G30" s="23"/>
    </row>
    <row r="31" spans="1:6" ht="12.75">
      <c r="A31" t="s">
        <v>268</v>
      </c>
      <c r="C31" s="20" t="s">
        <v>396</v>
      </c>
      <c r="D31" s="20">
        <v>10762968</v>
      </c>
      <c r="E31" s="16" t="s">
        <v>396</v>
      </c>
      <c r="F31" s="24" t="s">
        <v>396</v>
      </c>
    </row>
    <row r="32" spans="3:6" ht="12.75">
      <c r="C32" s="20"/>
      <c r="D32" s="20">
        <f>SUM(D29:D31)</f>
        <v>11814440</v>
      </c>
      <c r="F32" s="24"/>
    </row>
    <row r="33" spans="3:4" ht="12.75">
      <c r="C33" s="20"/>
      <c r="D33" s="20"/>
    </row>
    <row r="34" spans="3:4" ht="12.75">
      <c r="C34" s="20"/>
      <c r="D34" s="20"/>
    </row>
    <row r="35" ht="12.75">
      <c r="A35" t="s">
        <v>223</v>
      </c>
    </row>
    <row r="38" spans="1:2" ht="12.75">
      <c r="A38" t="s">
        <v>367</v>
      </c>
      <c r="B38">
        <v>394</v>
      </c>
    </row>
  </sheetData>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(NHCAN)</dc:creator>
  <cp:keywords/>
  <dc:description/>
  <cp:lastModifiedBy>e coli</cp:lastModifiedBy>
  <cp:lastPrinted>2010-03-20T17:27:55Z</cp:lastPrinted>
  <dcterms:created xsi:type="dcterms:W3CDTF">2010-03-04T14:16:17Z</dcterms:created>
  <dcterms:modified xsi:type="dcterms:W3CDTF">2010-03-22T21:43:04Z</dcterms:modified>
  <cp:category/>
  <cp:version/>
  <cp:contentType/>
  <cp:contentStatus/>
</cp:coreProperties>
</file>