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<sst xmlns="http://schemas.openxmlformats.org/spreadsheetml/2006/main" count="97" uniqueCount="76">
  <si>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Ross/Woodward</t>
  </si>
  <si>
    <t>Wintergreen</t>
  </si>
  <si>
    <t>Elm City</t>
  </si>
  <si>
    <t>Barnard PK3</t>
  </si>
  <si>
    <t>Barnard PK4</t>
  </si>
  <si>
    <t>Beecher PK3</t>
  </si>
  <si>
    <t>Beecher PK4</t>
  </si>
  <si>
    <t>Brennan PK3</t>
  </si>
  <si>
    <t>Brennan PK4</t>
  </si>
  <si>
    <t>Conte PK3</t>
  </si>
  <si>
    <t>Conte PK4</t>
  </si>
  <si>
    <t>Daniels PK3</t>
  </si>
  <si>
    <t>Daniels PK4</t>
  </si>
  <si>
    <t>Davis PK3</t>
  </si>
  <si>
    <t>Davis PK4</t>
  </si>
  <si>
    <t>Jepson PK3</t>
  </si>
  <si>
    <t>Jepson PK4</t>
  </si>
  <si>
    <t>King/Robinson PK3</t>
  </si>
  <si>
    <t>King/Robinson PK4</t>
  </si>
  <si>
    <t>Mauro/Sheridan PK3</t>
  </si>
  <si>
    <t>Mauro/Sheridan PK4</t>
  </si>
  <si>
    <t>MicroSociety PK4</t>
  </si>
  <si>
    <t>Middle Schools - 5th grade</t>
  </si>
  <si>
    <t>sibling applicants*</t>
  </si>
  <si>
    <t>*additional sibling applicants not already counted among those with neighborhood preference</t>
  </si>
  <si>
    <t>sibling applicants</t>
  </si>
  <si>
    <t>Chance of getting in: no sib/nbd pref.</t>
  </si>
  <si>
    <t>Ross/Woodward PK3</t>
  </si>
  <si>
    <t>Ross/Woodward PK4</t>
  </si>
  <si>
    <t>High Schools- 9th Grade</t>
  </si>
  <si>
    <t>Kindergarten</t>
  </si>
  <si>
    <t>Riverside</t>
  </si>
  <si>
    <t>New Haven Academy</t>
  </si>
  <si>
    <t>Metro</t>
  </si>
  <si>
    <t>HSC</t>
  </si>
  <si>
    <t>Coop</t>
  </si>
  <si>
    <t>ESUMS</t>
  </si>
  <si>
    <t>Betsy Ross</t>
  </si>
  <si>
    <t>Elm City College Prep</t>
  </si>
  <si>
    <t>Amistad</t>
  </si>
  <si>
    <t>Barnard</t>
  </si>
  <si>
    <t>Beecher</t>
  </si>
  <si>
    <t>Brennan</t>
  </si>
  <si>
    <t>Conte</t>
  </si>
  <si>
    <t>Daniels</t>
  </si>
  <si>
    <t xml:space="preserve">Davis </t>
  </si>
  <si>
    <t>East Rock</t>
  </si>
  <si>
    <t>Edgewood</t>
  </si>
  <si>
    <t xml:space="preserve">New Haven Public Schools 2012 Magnet Lottery Results - New Haven Independent Analysis                         </t>
  </si>
  <si>
    <t>Source: New Haven Public Schools</t>
  </si>
  <si>
    <t>Compiled by New Haven Independent.org</t>
  </si>
  <si>
    <t xml:space="preserve">Suburban applicants                                            </t>
  </si>
  <si>
    <t xml:space="preserve">New Haven Applicants                                                     </t>
  </si>
  <si>
    <t>chance of getting in</t>
  </si>
  <si>
    <t>Brennan/Rogers</t>
  </si>
  <si>
    <t>Amistad Academy</t>
  </si>
  <si>
    <t>Wintergreen</t>
  </si>
  <si>
    <t>total</t>
  </si>
  <si>
    <t>other applicants</t>
  </si>
  <si>
    <t xml:space="preserve">total </t>
  </si>
  <si>
    <t>open seats</t>
  </si>
  <si>
    <t>Chance of getting in</t>
  </si>
  <si>
    <t>N/A</t>
  </si>
  <si>
    <t>open seats</t>
  </si>
  <si>
    <t>neighborhood applicants</t>
  </si>
  <si>
    <t>other applicants</t>
  </si>
  <si>
    <t>Pre-K 3</t>
  </si>
  <si>
    <t>Pre-K 4</t>
  </si>
  <si>
    <t>Common Ground</t>
  </si>
  <si>
    <t>Career</t>
  </si>
  <si>
    <t>Hyde</t>
  </si>
  <si>
    <t>Jepson</t>
  </si>
  <si>
    <t>King/Robinson</t>
  </si>
  <si>
    <t>Martinez</t>
  </si>
  <si>
    <t>Mauro-Sheridan</t>
  </si>
  <si>
    <t>Microsociety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</si>
</sst>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9" fontId="0" fillId="0" borderId="1" xfId="0" applyNumberFormat="1" applyFont="1" applyBorder="1" applyAlignment="1">
      <alignment wrapText="1"/>
    </xf>
    <xf numFmtId="9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/>
    </xf>
    <xf numFmtId="9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9" fontId="0" fillId="0" borderId="7" xfId="0" applyNumberFormat="1" applyBorder="1" applyAlignment="1">
      <alignment/>
    </xf>
    <xf numFmtId="9" fontId="0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9" fontId="0" fillId="0" borderId="4" xfId="0" applyNumberFormat="1" applyBorder="1" applyAlignment="1">
      <alignment/>
    </xf>
    <xf numFmtId="9" fontId="0" fillId="0" borderId="8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150" zoomScaleNormal="150" workbookViewId="0" topLeftCell="A1">
      <pane ySplit="3" topLeftCell="BM4" activePane="bottomLeft" state="frozen"/>
      <selection pane="topLeft" activeCell="A1" sqref="A1"/>
      <selection pane="bottomLeft" activeCell="E1" sqref="E1:F1"/>
    </sheetView>
  </sheetViews>
  <sheetFormatPr defaultColWidth="11.00390625" defaultRowHeight="12.75"/>
  <cols>
    <col min="1" max="1" width="15.75390625" style="0" customWidth="1"/>
    <col min="2" max="2" width="6.625" style="0" customWidth="1"/>
    <col min="3" max="3" width="6.00390625" style="0" customWidth="1"/>
    <col min="4" max="4" width="5.75390625" style="0" customWidth="1"/>
    <col min="5" max="5" width="6.625" style="0" customWidth="1"/>
    <col min="6" max="6" width="6.125" style="0" customWidth="1"/>
    <col min="7" max="7" width="9.125" style="0" customWidth="1"/>
    <col min="8" max="8" width="8.875" style="0" customWidth="1"/>
    <col min="9" max="9" width="0" style="0" hidden="1" customWidth="1"/>
    <col min="11" max="11" width="6.00390625" style="0" customWidth="1"/>
    <col min="12" max="12" width="6.375" style="0" customWidth="1"/>
    <col min="13" max="13" width="5.00390625" style="0" customWidth="1"/>
    <col min="14" max="14" width="8.00390625" style="0" customWidth="1"/>
  </cols>
  <sheetData>
    <row r="1" ht="48" customHeight="1">
      <c r="B1" s="33" t="s">
        <v>48</v>
      </c>
    </row>
    <row r="2" spans="2:10" ht="45.75" customHeight="1">
      <c r="B2" t="s">
        <v>52</v>
      </c>
      <c r="H2" s="9"/>
      <c r="J2" t="s">
        <v>51</v>
      </c>
    </row>
    <row r="3" spans="1:14" s="1" customFormat="1" ht="58.5" customHeight="1">
      <c r="A3" s="3"/>
      <c r="B3" s="3" t="s">
        <v>63</v>
      </c>
      <c r="C3" s="3" t="s">
        <v>64</v>
      </c>
      <c r="D3" s="3" t="s">
        <v>23</v>
      </c>
      <c r="E3" s="3" t="s">
        <v>65</v>
      </c>
      <c r="F3" s="3" t="s">
        <v>59</v>
      </c>
      <c r="G3" s="3" t="s">
        <v>61</v>
      </c>
      <c r="H3" s="10" t="s">
        <v>26</v>
      </c>
      <c r="J3" s="1" t="s">
        <v>60</v>
      </c>
      <c r="K3" s="1" t="s">
        <v>25</v>
      </c>
      <c r="L3" s="1" t="s">
        <v>58</v>
      </c>
      <c r="M3" s="1" t="s">
        <v>57</v>
      </c>
      <c r="N3" s="1" t="s">
        <v>53</v>
      </c>
    </row>
    <row r="4" s="1" customFormat="1" ht="12.75">
      <c r="H4" s="10"/>
    </row>
    <row r="5" spans="1:8" s="1" customFormat="1" ht="12.75">
      <c r="A5" s="4" t="s">
        <v>29</v>
      </c>
      <c r="G5" s="8"/>
      <c r="H5" s="11"/>
    </row>
    <row r="6" spans="1:14" ht="12.75">
      <c r="A6" s="13" t="s">
        <v>33</v>
      </c>
      <c r="B6" s="14">
        <v>68</v>
      </c>
      <c r="C6" s="30" t="s">
        <v>62</v>
      </c>
      <c r="D6" s="14">
        <v>7</v>
      </c>
      <c r="E6" s="14">
        <v>447</v>
      </c>
      <c r="F6" s="14">
        <f aca="true" t="shared" si="0" ref="F6:F14">SUM(D6:E6)</f>
        <v>454</v>
      </c>
      <c r="G6" s="15">
        <f aca="true" t="shared" si="1" ref="G6:G14">IF(B6/F6&lt;0,0,B6/F6)</f>
        <v>0.14977973568281938</v>
      </c>
      <c r="H6" s="16">
        <f aca="true" t="shared" si="2" ref="H6:H14">IF(((B6-D6)/E6)&lt;0,0,(B6-D6)/E6)</f>
        <v>0.13646532438478748</v>
      </c>
      <c r="I6" s="14"/>
      <c r="J6" s="14">
        <v>47</v>
      </c>
      <c r="K6" s="14">
        <v>3</v>
      </c>
      <c r="L6" s="14">
        <v>224</v>
      </c>
      <c r="M6" s="14">
        <f>SUM(K6:L6)</f>
        <v>227</v>
      </c>
      <c r="N6" s="31">
        <f>J6/M6</f>
        <v>0.20704845814977973</v>
      </c>
    </row>
    <row r="7" spans="1:14" ht="12.75">
      <c r="A7" s="18" t="s">
        <v>69</v>
      </c>
      <c r="B7" s="19">
        <v>106</v>
      </c>
      <c r="C7" s="20" t="s">
        <v>62</v>
      </c>
      <c r="D7" s="19">
        <v>24</v>
      </c>
      <c r="E7" s="19">
        <v>564</v>
      </c>
      <c r="F7" s="19">
        <f t="shared" si="0"/>
        <v>588</v>
      </c>
      <c r="G7" s="21">
        <f t="shared" si="1"/>
        <v>0.18027210884353742</v>
      </c>
      <c r="H7" s="12">
        <f t="shared" si="2"/>
        <v>0.1453900709219858</v>
      </c>
      <c r="I7" s="19"/>
      <c r="J7" s="19">
        <v>59</v>
      </c>
      <c r="K7" s="19">
        <v>10</v>
      </c>
      <c r="L7" s="19">
        <v>280</v>
      </c>
      <c r="M7" s="19">
        <f>SUM(K7:L7)</f>
        <v>290</v>
      </c>
      <c r="N7" s="23">
        <f>J7/M7</f>
        <v>0.20344827586206896</v>
      </c>
    </row>
    <row r="8" spans="1:14" ht="12.75">
      <c r="A8" s="18" t="s">
        <v>35</v>
      </c>
      <c r="B8" s="19">
        <v>102</v>
      </c>
      <c r="C8" s="20" t="s">
        <v>62</v>
      </c>
      <c r="D8" s="19">
        <v>23</v>
      </c>
      <c r="E8" s="19">
        <v>522</v>
      </c>
      <c r="F8" s="19">
        <f t="shared" si="0"/>
        <v>545</v>
      </c>
      <c r="G8" s="21">
        <f t="shared" si="1"/>
        <v>0.1871559633027523</v>
      </c>
      <c r="H8" s="12">
        <f t="shared" si="2"/>
        <v>0.15134099616858238</v>
      </c>
      <c r="I8" s="19"/>
      <c r="J8" s="19">
        <v>43</v>
      </c>
      <c r="K8" s="19">
        <v>17</v>
      </c>
      <c r="L8" s="19">
        <v>376</v>
      </c>
      <c r="M8" s="19">
        <f>SUM(K8:L8)</f>
        <v>393</v>
      </c>
      <c r="N8" s="23">
        <f>J8/M8</f>
        <v>0.10941475826972011</v>
      </c>
    </row>
    <row r="9" spans="1:14" ht="12.75">
      <c r="A9" s="18" t="s">
        <v>70</v>
      </c>
      <c r="B9" s="19">
        <v>40</v>
      </c>
      <c r="C9" s="20" t="s">
        <v>62</v>
      </c>
      <c r="D9" s="19">
        <v>4</v>
      </c>
      <c r="E9" s="19">
        <v>209</v>
      </c>
      <c r="F9" s="19">
        <f t="shared" si="0"/>
        <v>213</v>
      </c>
      <c r="G9" s="21">
        <f t="shared" si="1"/>
        <v>0.18779342723004694</v>
      </c>
      <c r="H9" s="12">
        <f t="shared" si="2"/>
        <v>0.1722488038277512</v>
      </c>
      <c r="I9" s="19"/>
      <c r="J9" s="19">
        <v>31</v>
      </c>
      <c r="K9" s="19">
        <v>4</v>
      </c>
      <c r="L9" s="19">
        <v>143</v>
      </c>
      <c r="M9" s="19">
        <f>SUM(K9:L9)</f>
        <v>147</v>
      </c>
      <c r="N9" s="23">
        <f>J9/M9</f>
        <v>0.2108843537414966</v>
      </c>
    </row>
    <row r="10" spans="1:14" ht="12.75">
      <c r="A10" s="18" t="s">
        <v>32</v>
      </c>
      <c r="B10" s="19">
        <v>54</v>
      </c>
      <c r="C10" s="20" t="s">
        <v>62</v>
      </c>
      <c r="D10" s="19">
        <v>3</v>
      </c>
      <c r="E10" s="19">
        <v>247</v>
      </c>
      <c r="F10" s="19">
        <f t="shared" si="0"/>
        <v>250</v>
      </c>
      <c r="G10" s="21">
        <f t="shared" si="1"/>
        <v>0.216</v>
      </c>
      <c r="H10" s="12">
        <f t="shared" si="2"/>
        <v>0.20647773279352227</v>
      </c>
      <c r="I10" s="19"/>
      <c r="J10" s="19">
        <v>29</v>
      </c>
      <c r="K10" s="19">
        <v>0</v>
      </c>
      <c r="L10" s="19">
        <v>154</v>
      </c>
      <c r="M10" s="19">
        <f>SUM(K10:L10)</f>
        <v>154</v>
      </c>
      <c r="N10" s="23">
        <f>J10/M10</f>
        <v>0.18831168831168832</v>
      </c>
    </row>
    <row r="11" spans="1:14" ht="12.75">
      <c r="A11" s="18" t="s">
        <v>36</v>
      </c>
      <c r="B11" s="19">
        <v>10</v>
      </c>
      <c r="C11" s="20" t="s">
        <v>62</v>
      </c>
      <c r="D11" s="19">
        <v>0</v>
      </c>
      <c r="E11" s="19">
        <v>45</v>
      </c>
      <c r="F11" s="19">
        <f t="shared" si="0"/>
        <v>45</v>
      </c>
      <c r="G11" s="21">
        <f t="shared" si="1"/>
        <v>0.2222222222222222</v>
      </c>
      <c r="H11" s="12">
        <f t="shared" si="2"/>
        <v>0.2222222222222222</v>
      </c>
      <c r="I11" s="19"/>
      <c r="J11" s="19"/>
      <c r="K11" s="19"/>
      <c r="L11" s="19"/>
      <c r="M11" s="19"/>
      <c r="N11" s="23"/>
    </row>
    <row r="12" spans="1:14" ht="12.75">
      <c r="A12" s="18" t="s">
        <v>34</v>
      </c>
      <c r="B12" s="19">
        <v>38</v>
      </c>
      <c r="C12" s="20" t="s">
        <v>62</v>
      </c>
      <c r="D12" s="19">
        <v>0</v>
      </c>
      <c r="E12" s="19">
        <v>128</v>
      </c>
      <c r="F12" s="19">
        <f t="shared" si="0"/>
        <v>128</v>
      </c>
      <c r="G12" s="21">
        <f t="shared" si="1"/>
        <v>0.296875</v>
      </c>
      <c r="H12" s="12">
        <f t="shared" si="2"/>
        <v>0.296875</v>
      </c>
      <c r="I12" s="19"/>
      <c r="J12" s="19">
        <v>73</v>
      </c>
      <c r="K12" s="19">
        <v>2</v>
      </c>
      <c r="L12" s="19">
        <v>55</v>
      </c>
      <c r="M12" s="19">
        <f>SUM(K12:L12)</f>
        <v>57</v>
      </c>
      <c r="N12" s="23">
        <v>1</v>
      </c>
    </row>
    <row r="13" spans="1:14" ht="12.75">
      <c r="A13" s="18" t="s">
        <v>68</v>
      </c>
      <c r="B13" s="19">
        <v>42</v>
      </c>
      <c r="C13" s="20" t="s">
        <v>62</v>
      </c>
      <c r="D13" s="19">
        <v>4</v>
      </c>
      <c r="E13" s="19">
        <v>116</v>
      </c>
      <c r="F13" s="19">
        <f t="shared" si="0"/>
        <v>120</v>
      </c>
      <c r="G13" s="21">
        <f t="shared" si="1"/>
        <v>0.35</v>
      </c>
      <c r="H13" s="12">
        <f t="shared" si="2"/>
        <v>0.3275862068965517</v>
      </c>
      <c r="I13" s="19"/>
      <c r="J13" s="19"/>
      <c r="K13" s="19"/>
      <c r="L13" s="19"/>
      <c r="M13" s="19"/>
      <c r="N13" s="22"/>
    </row>
    <row r="14" spans="1:14" ht="12.75">
      <c r="A14" s="24" t="s">
        <v>31</v>
      </c>
      <c r="B14" s="25">
        <v>15</v>
      </c>
      <c r="C14" s="26" t="s">
        <v>62</v>
      </c>
      <c r="D14" s="25">
        <v>0</v>
      </c>
      <c r="E14" s="25">
        <v>30</v>
      </c>
      <c r="F14" s="25">
        <f t="shared" si="0"/>
        <v>30</v>
      </c>
      <c r="G14" s="27">
        <f t="shared" si="1"/>
        <v>0.5</v>
      </c>
      <c r="H14" s="28">
        <f t="shared" si="2"/>
        <v>0.5</v>
      </c>
      <c r="I14" s="25"/>
      <c r="J14" s="25"/>
      <c r="K14" s="25"/>
      <c r="L14" s="25"/>
      <c r="M14" s="25"/>
      <c r="N14" s="29"/>
    </row>
    <row r="15" spans="3:8" ht="12.75">
      <c r="C15" s="6"/>
      <c r="G15" s="7"/>
      <c r="H15" s="12"/>
    </row>
    <row r="16" spans="1:8" ht="12.75">
      <c r="A16" s="5" t="s">
        <v>22</v>
      </c>
      <c r="C16" s="6"/>
      <c r="G16" s="7"/>
      <c r="H16" s="12"/>
    </row>
    <row r="17" spans="1:14" ht="12.75">
      <c r="A17" s="13" t="s">
        <v>55</v>
      </c>
      <c r="B17" s="14">
        <v>14</v>
      </c>
      <c r="C17" s="14">
        <v>17</v>
      </c>
      <c r="D17" s="14">
        <v>10</v>
      </c>
      <c r="E17" s="14">
        <v>163</v>
      </c>
      <c r="F17" s="14">
        <f>SUM(C17:E17)</f>
        <v>190</v>
      </c>
      <c r="G17" s="15">
        <f>IF(B17/F17&lt;0,0,B17/F17)</f>
        <v>0.07368421052631578</v>
      </c>
      <c r="H17" s="16">
        <f>IF(((B17-C17-D17)/E17)&lt;0,0,(B17-C17-D17)/E17)</f>
        <v>0</v>
      </c>
      <c r="I17" s="14"/>
      <c r="J17" s="14"/>
      <c r="K17" s="14"/>
      <c r="L17" s="14"/>
      <c r="M17" s="14"/>
      <c r="N17" s="17"/>
    </row>
    <row r="18" spans="1:14" ht="12.75">
      <c r="A18" s="18" t="s">
        <v>38</v>
      </c>
      <c r="B18" s="19">
        <v>18</v>
      </c>
      <c r="C18" s="20" t="s">
        <v>62</v>
      </c>
      <c r="D18" s="19">
        <v>4</v>
      </c>
      <c r="E18" s="19">
        <v>110</v>
      </c>
      <c r="F18" s="19">
        <f>SUM(D18:E18)</f>
        <v>114</v>
      </c>
      <c r="G18" s="21">
        <f>IF(B18/F18&lt;0,0,B18/F18)</f>
        <v>0.15789473684210525</v>
      </c>
      <c r="H18" s="12">
        <f>IF(((B18-D18)/E18)&lt;0,0,(B18-D18)/E18)</f>
        <v>0.12727272727272726</v>
      </c>
      <c r="I18" s="19"/>
      <c r="J18" s="19"/>
      <c r="K18" s="19"/>
      <c r="L18" s="19"/>
      <c r="M18" s="19"/>
      <c r="N18" s="22"/>
    </row>
    <row r="19" spans="1:14" ht="12.75">
      <c r="A19" s="18" t="s">
        <v>37</v>
      </c>
      <c r="B19" s="19">
        <v>88</v>
      </c>
      <c r="C19" s="20" t="s">
        <v>62</v>
      </c>
      <c r="D19" s="19">
        <v>2</v>
      </c>
      <c r="E19" s="19">
        <v>83</v>
      </c>
      <c r="F19" s="19">
        <f>SUM(D19:E19)</f>
        <v>85</v>
      </c>
      <c r="G19" s="21">
        <v>1</v>
      </c>
      <c r="H19" s="12">
        <v>1</v>
      </c>
      <c r="I19" s="19"/>
      <c r="J19" s="19">
        <v>35</v>
      </c>
      <c r="K19" s="19">
        <v>12</v>
      </c>
      <c r="L19" s="19">
        <v>132</v>
      </c>
      <c r="M19" s="19">
        <f>SUM(K19:L19)</f>
        <v>144</v>
      </c>
      <c r="N19" s="23">
        <f>J19/M19</f>
        <v>0.24305555555555555</v>
      </c>
    </row>
    <row r="20" spans="1:14" ht="12.75">
      <c r="A20" s="24" t="s">
        <v>54</v>
      </c>
      <c r="B20" s="25">
        <v>24</v>
      </c>
      <c r="C20" s="26">
        <v>0</v>
      </c>
      <c r="D20" s="25">
        <v>1</v>
      </c>
      <c r="E20" s="25">
        <v>9</v>
      </c>
      <c r="F20" s="25">
        <f>SUM(D20:E20)</f>
        <v>10</v>
      </c>
      <c r="G20" s="27">
        <v>1</v>
      </c>
      <c r="H20" s="28">
        <v>1</v>
      </c>
      <c r="I20" s="25"/>
      <c r="J20" s="25"/>
      <c r="K20" s="25"/>
      <c r="L20" s="25"/>
      <c r="M20" s="25"/>
      <c r="N20" s="29"/>
    </row>
    <row r="21" spans="7:8" ht="12.75">
      <c r="G21" s="7"/>
      <c r="H21" s="12"/>
    </row>
    <row r="22" spans="1:8" ht="12.75">
      <c r="A22" s="5" t="s">
        <v>30</v>
      </c>
      <c r="G22" s="7"/>
      <c r="H22" s="12"/>
    </row>
    <row r="23" spans="1:14" ht="12.75">
      <c r="A23" s="13" t="s">
        <v>75</v>
      </c>
      <c r="B23" s="14">
        <v>0</v>
      </c>
      <c r="C23" s="30" t="s">
        <v>62</v>
      </c>
      <c r="D23" s="14">
        <v>1</v>
      </c>
      <c r="E23" s="14">
        <v>27</v>
      </c>
      <c r="F23" s="14">
        <f aca="true" t="shared" si="3" ref="F23:F40">SUM(C23:E23)</f>
        <v>28</v>
      </c>
      <c r="G23" s="15">
        <f aca="true" t="shared" si="4" ref="G23:G39">IF(B23/F23&lt;0,0,B23/F23)</f>
        <v>0</v>
      </c>
      <c r="H23" s="16">
        <f>IF(((B23-D23)/E23)&lt;0,0,(B23-D23)/E23)</f>
        <v>0</v>
      </c>
      <c r="I23" s="14"/>
      <c r="J23" s="14"/>
      <c r="K23" s="14"/>
      <c r="L23" s="14"/>
      <c r="M23" s="14"/>
      <c r="N23" s="17"/>
    </row>
    <row r="24" spans="1:14" ht="12.75">
      <c r="A24" s="18" t="s">
        <v>40</v>
      </c>
      <c r="B24" s="19">
        <v>5</v>
      </c>
      <c r="C24" s="19">
        <v>22</v>
      </c>
      <c r="D24" s="19">
        <v>16</v>
      </c>
      <c r="E24" s="19">
        <v>102</v>
      </c>
      <c r="F24" s="19">
        <f t="shared" si="3"/>
        <v>140</v>
      </c>
      <c r="G24" s="21">
        <f t="shared" si="4"/>
        <v>0.03571428571428571</v>
      </c>
      <c r="H24" s="12">
        <f>IF(((B24-C24-D24)/E24)&lt;0,0,(B24-C24-D24)/E24)</f>
        <v>0</v>
      </c>
      <c r="I24" s="19"/>
      <c r="J24" s="19">
        <v>2</v>
      </c>
      <c r="K24" s="19">
        <v>1</v>
      </c>
      <c r="L24" s="19">
        <v>151</v>
      </c>
      <c r="M24" s="19">
        <f>SUM(K24:L24)</f>
        <v>152</v>
      </c>
      <c r="N24" s="23">
        <f>J24/M24</f>
        <v>0.013157894736842105</v>
      </c>
    </row>
    <row r="25" spans="1:14" ht="12.75">
      <c r="A25" s="18" t="s">
        <v>45</v>
      </c>
      <c r="B25" s="19">
        <v>10</v>
      </c>
      <c r="C25" s="19">
        <v>60</v>
      </c>
      <c r="D25" s="19">
        <v>15</v>
      </c>
      <c r="E25" s="19">
        <v>175</v>
      </c>
      <c r="F25" s="19">
        <f t="shared" si="3"/>
        <v>250</v>
      </c>
      <c r="G25" s="21">
        <f t="shared" si="4"/>
        <v>0.04</v>
      </c>
      <c r="H25" s="12">
        <f>IF(((B25-C25-D25)/E25)&lt;0,0,(B25-C25-D25)/E25)</f>
        <v>0</v>
      </c>
      <c r="I25" s="19"/>
      <c r="J25" s="19">
        <v>2</v>
      </c>
      <c r="K25" s="19">
        <v>1</v>
      </c>
      <c r="L25" s="19">
        <v>232</v>
      </c>
      <c r="M25" s="19">
        <f>SUM(K25:L25)</f>
        <v>233</v>
      </c>
      <c r="N25" s="23">
        <f>J25/M25</f>
        <v>0.008583690987124463</v>
      </c>
    </row>
    <row r="26" spans="1:14" ht="12.75">
      <c r="A26" s="18" t="s">
        <v>74</v>
      </c>
      <c r="B26" s="19">
        <v>8</v>
      </c>
      <c r="C26" s="19">
        <v>33</v>
      </c>
      <c r="D26" s="19">
        <v>19</v>
      </c>
      <c r="E26" s="19">
        <v>143</v>
      </c>
      <c r="F26" s="19">
        <f t="shared" si="3"/>
        <v>195</v>
      </c>
      <c r="G26" s="21">
        <f t="shared" si="4"/>
        <v>0.041025641025641026</v>
      </c>
      <c r="H26" s="12">
        <f>IF(((B26-C26-D26)/E26)&lt;0,0,(B26-C26-D26)/E26)</f>
        <v>0</v>
      </c>
      <c r="I26" s="19"/>
      <c r="J26" s="19">
        <v>0</v>
      </c>
      <c r="K26" s="19">
        <v>3</v>
      </c>
      <c r="L26" s="19">
        <v>31</v>
      </c>
      <c r="M26" s="19">
        <f>SUM(K26:L26)</f>
        <v>34</v>
      </c>
      <c r="N26" s="23">
        <f>J26/M26</f>
        <v>0</v>
      </c>
    </row>
    <row r="27" spans="1:14" ht="12.75">
      <c r="A27" s="18" t="s">
        <v>44</v>
      </c>
      <c r="B27" s="19">
        <v>10</v>
      </c>
      <c r="C27" s="19">
        <v>32</v>
      </c>
      <c r="D27" s="19">
        <v>12</v>
      </c>
      <c r="E27" s="19">
        <v>183</v>
      </c>
      <c r="F27" s="19">
        <f t="shared" si="3"/>
        <v>227</v>
      </c>
      <c r="G27" s="21">
        <f t="shared" si="4"/>
        <v>0.04405286343612335</v>
      </c>
      <c r="H27" s="12">
        <f>IF(((B27-C27-D27)/E27)&lt;0,0,(B27-C27-D27)/E27)</f>
        <v>0</v>
      </c>
      <c r="I27" s="19"/>
      <c r="J27" s="19">
        <v>5</v>
      </c>
      <c r="K27" s="19">
        <v>2</v>
      </c>
      <c r="L27" s="19">
        <v>121</v>
      </c>
      <c r="M27" s="19">
        <f>SUM(K27:L27)</f>
        <v>123</v>
      </c>
      <c r="N27" s="23">
        <f>J27/M27</f>
        <v>0.04065040650406504</v>
      </c>
    </row>
    <row r="28" spans="1:14" ht="12.75">
      <c r="A28" s="18" t="s">
        <v>56</v>
      </c>
      <c r="B28" s="19">
        <v>11</v>
      </c>
      <c r="C28" s="20" t="s">
        <v>62</v>
      </c>
      <c r="D28" s="19">
        <v>6</v>
      </c>
      <c r="E28" s="19">
        <v>132</v>
      </c>
      <c r="F28" s="19">
        <f t="shared" si="3"/>
        <v>138</v>
      </c>
      <c r="G28" s="21">
        <f t="shared" si="4"/>
        <v>0.07971014492753623</v>
      </c>
      <c r="H28" s="12">
        <f>IF(((B28-D28)/E28)&lt;0,0,(B28-D28)/E28)</f>
        <v>0.03787878787878788</v>
      </c>
      <c r="I28" s="19"/>
      <c r="J28" s="19"/>
      <c r="K28" s="19"/>
      <c r="L28" s="19"/>
      <c r="M28" s="19"/>
      <c r="N28" s="22"/>
    </row>
    <row r="29" spans="1:14" ht="12.75">
      <c r="A29" s="18" t="s">
        <v>71</v>
      </c>
      <c r="B29" s="19">
        <v>17</v>
      </c>
      <c r="C29" s="20" t="s">
        <v>62</v>
      </c>
      <c r="D29" s="19">
        <v>11</v>
      </c>
      <c r="E29" s="19">
        <v>187</v>
      </c>
      <c r="F29" s="19">
        <f t="shared" si="3"/>
        <v>198</v>
      </c>
      <c r="G29" s="21">
        <f t="shared" si="4"/>
        <v>0.08585858585858586</v>
      </c>
      <c r="H29" s="12">
        <f>IF(((B29-D29)/E29)&lt;0,0,(B29-D29)/E29)</f>
        <v>0.03208556149732621</v>
      </c>
      <c r="I29" s="19"/>
      <c r="J29" s="19"/>
      <c r="K29" s="19"/>
      <c r="L29" s="19"/>
      <c r="M29" s="19"/>
      <c r="N29" s="22"/>
    </row>
    <row r="30" spans="1:14" ht="12" customHeight="1">
      <c r="A30" s="18" t="s">
        <v>0</v>
      </c>
      <c r="B30" s="19">
        <v>18</v>
      </c>
      <c r="C30" s="19">
        <v>40</v>
      </c>
      <c r="D30" s="19">
        <v>10</v>
      </c>
      <c r="E30" s="19">
        <v>89</v>
      </c>
      <c r="F30" s="19">
        <f t="shared" si="3"/>
        <v>139</v>
      </c>
      <c r="G30" s="21">
        <f t="shared" si="4"/>
        <v>0.12949640287769784</v>
      </c>
      <c r="H30" s="12">
        <f>IF(((B30-C30-D30)/E30)&lt;0,0,(B30-C30-D30)/E30)</f>
        <v>0</v>
      </c>
      <c r="I30" s="19"/>
      <c r="J30" s="19">
        <v>10</v>
      </c>
      <c r="K30" s="19">
        <v>5</v>
      </c>
      <c r="L30" s="19">
        <v>65</v>
      </c>
      <c r="M30" s="19">
        <f>SUM(K30:L30)</f>
        <v>70</v>
      </c>
      <c r="N30" s="23">
        <f>J30/M30</f>
        <v>0.14285714285714285</v>
      </c>
    </row>
    <row r="31" spans="1:14" ht="12.75" hidden="1">
      <c r="A31" s="18" t="s">
        <v>1</v>
      </c>
      <c r="B31" s="19">
        <v>11</v>
      </c>
      <c r="C31" s="20" t="s">
        <v>62</v>
      </c>
      <c r="D31" s="19">
        <v>6</v>
      </c>
      <c r="E31" s="19">
        <v>132</v>
      </c>
      <c r="F31" s="19">
        <f t="shared" si="3"/>
        <v>138</v>
      </c>
      <c r="G31" s="21">
        <f t="shared" si="4"/>
        <v>0.07971014492753623</v>
      </c>
      <c r="H31" s="12">
        <f>IF(((B31-D31)/E31)&lt;0,0,(B31-D31)/E31)</f>
        <v>0.03787878787878788</v>
      </c>
      <c r="I31" s="19"/>
      <c r="J31" s="19"/>
      <c r="K31" s="19"/>
      <c r="L31" s="19"/>
      <c r="M31" s="19"/>
      <c r="N31" s="22"/>
    </row>
    <row r="32" spans="1:14" ht="12.75">
      <c r="A32" s="18" t="s">
        <v>39</v>
      </c>
      <c r="B32" s="19">
        <v>80</v>
      </c>
      <c r="C32" s="19">
        <v>38</v>
      </c>
      <c r="D32" s="19">
        <v>43</v>
      </c>
      <c r="E32" s="19">
        <v>447</v>
      </c>
      <c r="F32" s="19">
        <f t="shared" si="3"/>
        <v>528</v>
      </c>
      <c r="G32" s="21">
        <f t="shared" si="4"/>
        <v>0.15151515151515152</v>
      </c>
      <c r="H32" s="12">
        <f>IF(((B32-C32-D32)/E32)&lt;0,0,(B32-C32-D32)/E32)</f>
        <v>0</v>
      </c>
      <c r="I32" s="19"/>
      <c r="J32" s="19"/>
      <c r="K32" s="19"/>
      <c r="L32" s="19"/>
      <c r="M32" s="19"/>
      <c r="N32" s="22"/>
    </row>
    <row r="33" spans="1:14" ht="12.75">
      <c r="A33" s="18" t="s">
        <v>41</v>
      </c>
      <c r="B33" s="19">
        <v>17</v>
      </c>
      <c r="C33" s="19">
        <v>20</v>
      </c>
      <c r="D33" s="19">
        <v>8</v>
      </c>
      <c r="E33" s="19">
        <v>71</v>
      </c>
      <c r="F33" s="19">
        <f t="shared" si="3"/>
        <v>99</v>
      </c>
      <c r="G33" s="21">
        <f t="shared" si="4"/>
        <v>0.1717171717171717</v>
      </c>
      <c r="H33" s="12">
        <f>IF(((B33-C33-D33)/E33)&lt;0,0,(B33-C33-D33)/E33)</f>
        <v>0</v>
      </c>
      <c r="I33" s="19"/>
      <c r="J33" s="19">
        <v>1</v>
      </c>
      <c r="K33" s="19">
        <v>3</v>
      </c>
      <c r="L33" s="19">
        <v>120</v>
      </c>
      <c r="M33" s="19">
        <f>SUM(K33:L33)</f>
        <v>123</v>
      </c>
      <c r="N33" s="23">
        <f>J33/M33</f>
        <v>0.008130081300813009</v>
      </c>
    </row>
    <row r="34" spans="1:14" ht="12.75">
      <c r="A34" s="18" t="s">
        <v>2</v>
      </c>
      <c r="B34" s="19">
        <v>57</v>
      </c>
      <c r="C34" s="20" t="s">
        <v>62</v>
      </c>
      <c r="D34" s="19">
        <v>24</v>
      </c>
      <c r="E34" s="19">
        <v>283</v>
      </c>
      <c r="F34" s="19">
        <f t="shared" si="3"/>
        <v>307</v>
      </c>
      <c r="G34" s="21">
        <f t="shared" si="4"/>
        <v>0.18566775244299674</v>
      </c>
      <c r="H34" s="12">
        <f>IF(((B34-D34)/E34)&lt;0,0,(B34-D34)/E34)</f>
        <v>0.1166077738515901</v>
      </c>
      <c r="I34" s="19"/>
      <c r="J34" s="19"/>
      <c r="K34" s="19"/>
      <c r="L34" s="19"/>
      <c r="M34" s="19"/>
      <c r="N34" s="22"/>
    </row>
    <row r="35" spans="1:14" ht="12.75">
      <c r="A35" s="18" t="s">
        <v>47</v>
      </c>
      <c r="B35" s="19">
        <v>48</v>
      </c>
      <c r="C35" s="19">
        <v>31</v>
      </c>
      <c r="D35" s="19">
        <v>20</v>
      </c>
      <c r="E35" s="19">
        <v>207</v>
      </c>
      <c r="F35" s="19">
        <f t="shared" si="3"/>
        <v>258</v>
      </c>
      <c r="G35" s="21">
        <f t="shared" si="4"/>
        <v>0.18604651162790697</v>
      </c>
      <c r="H35" s="12">
        <f>IF(((B35-C35-D35)/E35)&lt;0,0,(B35-C35-D35)/E35)</f>
        <v>0</v>
      </c>
      <c r="I35" s="19"/>
      <c r="J35" s="19"/>
      <c r="K35" s="19"/>
      <c r="L35" s="19"/>
      <c r="M35" s="19"/>
      <c r="N35" s="22"/>
    </row>
    <row r="36" spans="1:14" ht="12.75">
      <c r="A36" s="18" t="s">
        <v>73</v>
      </c>
      <c r="B36" s="19">
        <v>52</v>
      </c>
      <c r="C36" s="19">
        <v>32</v>
      </c>
      <c r="D36" s="19">
        <v>25</v>
      </c>
      <c r="E36" s="19">
        <v>180</v>
      </c>
      <c r="F36" s="19">
        <f t="shared" si="3"/>
        <v>237</v>
      </c>
      <c r="G36" s="21">
        <f t="shared" si="4"/>
        <v>0.21940928270042195</v>
      </c>
      <c r="H36" s="12">
        <f>IF(((B36-C36-D36)/E36)&lt;0,0,(B36-C36-D36)/E36)</f>
        <v>0</v>
      </c>
      <c r="I36" s="19"/>
      <c r="J36" s="19">
        <v>5</v>
      </c>
      <c r="K36" s="19">
        <v>4</v>
      </c>
      <c r="L36" s="19">
        <v>201</v>
      </c>
      <c r="M36" s="19">
        <f>SUM(K36:L36)</f>
        <v>205</v>
      </c>
      <c r="N36" s="23">
        <f>J36/M36</f>
        <v>0.024390243902439025</v>
      </c>
    </row>
    <row r="37" spans="1:14" ht="12.75">
      <c r="A37" s="18" t="s">
        <v>43</v>
      </c>
      <c r="B37" s="19">
        <v>46</v>
      </c>
      <c r="C37" s="20" t="s">
        <v>62</v>
      </c>
      <c r="D37" s="19">
        <v>21</v>
      </c>
      <c r="E37" s="19">
        <v>145</v>
      </c>
      <c r="F37" s="19">
        <f t="shared" si="3"/>
        <v>166</v>
      </c>
      <c r="G37" s="21">
        <f t="shared" si="4"/>
        <v>0.27710843373493976</v>
      </c>
      <c r="H37" s="12">
        <f>IF(((B37-D37)/E37)&lt;0,0,(B37-D37)/E37)</f>
        <v>0.1724137931034483</v>
      </c>
      <c r="I37" s="19"/>
      <c r="J37" s="19"/>
      <c r="K37" s="19"/>
      <c r="L37" s="19"/>
      <c r="M37" s="19"/>
      <c r="N37" s="22"/>
    </row>
    <row r="38" spans="1:14" ht="12.75">
      <c r="A38" s="18" t="s">
        <v>72</v>
      </c>
      <c r="B38" s="19">
        <v>28</v>
      </c>
      <c r="C38" s="19">
        <v>8</v>
      </c>
      <c r="D38" s="19">
        <v>6</v>
      </c>
      <c r="E38" s="19">
        <v>69</v>
      </c>
      <c r="F38" s="19">
        <f t="shared" si="3"/>
        <v>83</v>
      </c>
      <c r="G38" s="21">
        <f t="shared" si="4"/>
        <v>0.3373493975903614</v>
      </c>
      <c r="H38" s="12">
        <f>IF(((B38-C38-D38)/E38)&lt;0,0,(B38-C38-D38)/E38)</f>
        <v>0.2028985507246377</v>
      </c>
      <c r="I38" s="19"/>
      <c r="J38" s="19">
        <v>6</v>
      </c>
      <c r="K38" s="19">
        <v>5</v>
      </c>
      <c r="L38" s="19">
        <v>74</v>
      </c>
      <c r="M38" s="19">
        <f>SUM(K38:L38)</f>
        <v>79</v>
      </c>
      <c r="N38" s="23">
        <f>J38/M38</f>
        <v>0.0759493670886076</v>
      </c>
    </row>
    <row r="39" spans="1:14" ht="12.75">
      <c r="A39" s="18" t="s">
        <v>46</v>
      </c>
      <c r="B39" s="19">
        <v>48</v>
      </c>
      <c r="C39" s="19">
        <v>26</v>
      </c>
      <c r="D39" s="19">
        <v>24</v>
      </c>
      <c r="E39" s="19">
        <v>71</v>
      </c>
      <c r="F39" s="19">
        <f t="shared" si="3"/>
        <v>121</v>
      </c>
      <c r="G39" s="21">
        <f t="shared" si="4"/>
        <v>0.39669421487603307</v>
      </c>
      <c r="H39" s="12">
        <f>IF(((B39-C39-D39)/E39)&lt;0,0,(B39-C39-D39)/E39)</f>
        <v>0</v>
      </c>
      <c r="I39" s="19"/>
      <c r="J39" s="19"/>
      <c r="K39" s="19"/>
      <c r="L39" s="19"/>
      <c r="M39" s="19"/>
      <c r="N39" s="22"/>
    </row>
    <row r="40" spans="1:14" ht="12.75">
      <c r="A40" s="24" t="s">
        <v>42</v>
      </c>
      <c r="B40" s="25">
        <v>50</v>
      </c>
      <c r="C40" s="25">
        <v>0</v>
      </c>
      <c r="D40" s="25">
        <v>5</v>
      </c>
      <c r="E40" s="25">
        <v>23</v>
      </c>
      <c r="F40" s="25">
        <f t="shared" si="3"/>
        <v>28</v>
      </c>
      <c r="G40" s="27">
        <v>1</v>
      </c>
      <c r="H40" s="28">
        <v>1</v>
      </c>
      <c r="I40" s="25"/>
      <c r="J40" s="25"/>
      <c r="K40" s="25"/>
      <c r="L40" s="25"/>
      <c r="M40" s="25"/>
      <c r="N40" s="29"/>
    </row>
    <row r="41" spans="1:8" ht="12.75">
      <c r="A41" s="5"/>
      <c r="G41" s="7"/>
      <c r="H41" s="12"/>
    </row>
    <row r="42" spans="1:8" ht="12.75">
      <c r="A42" s="5" t="s">
        <v>67</v>
      </c>
      <c r="G42" s="7"/>
      <c r="H42" s="12"/>
    </row>
    <row r="43" spans="1:14" ht="12.75">
      <c r="A43" s="13" t="s">
        <v>4</v>
      </c>
      <c r="B43" s="14">
        <v>0</v>
      </c>
      <c r="C43" s="14">
        <v>19</v>
      </c>
      <c r="D43" s="14">
        <v>5</v>
      </c>
      <c r="E43" s="14">
        <v>139</v>
      </c>
      <c r="F43" s="14">
        <f aca="true" t="shared" si="5" ref="F43:F53">SUM(C43:E43)</f>
        <v>163</v>
      </c>
      <c r="G43" s="15">
        <f aca="true" t="shared" si="6" ref="G43:G53">IF(B43/F43&lt;0,0,B43/F43)</f>
        <v>0</v>
      </c>
      <c r="H43" s="16">
        <f>IF(((B43-C43-D43)/E43)&lt;0,0,(B43-C43-D43)/E43)</f>
        <v>0</v>
      </c>
      <c r="I43" s="14"/>
      <c r="J43" s="14">
        <v>0</v>
      </c>
      <c r="K43" s="14">
        <v>0</v>
      </c>
      <c r="L43" s="14">
        <v>154</v>
      </c>
      <c r="M43" s="14">
        <f>SUM(K43:L43)</f>
        <v>154</v>
      </c>
      <c r="N43" s="31">
        <f>J43/M43</f>
        <v>0</v>
      </c>
    </row>
    <row r="44" spans="1:14" ht="12.75">
      <c r="A44" s="18" t="s">
        <v>6</v>
      </c>
      <c r="B44" s="19">
        <v>0</v>
      </c>
      <c r="C44" s="19">
        <v>22</v>
      </c>
      <c r="D44" s="19">
        <v>5</v>
      </c>
      <c r="E44" s="19">
        <v>121</v>
      </c>
      <c r="F44" s="19">
        <f t="shared" si="5"/>
        <v>148</v>
      </c>
      <c r="G44" s="21">
        <f t="shared" si="6"/>
        <v>0</v>
      </c>
      <c r="H44" s="12">
        <f>IF(((B44-C44-D44)/E44)&lt;0,0,(B44-C44-D44)/E44)</f>
        <v>0</v>
      </c>
      <c r="I44" s="19"/>
      <c r="J44" s="19">
        <v>5</v>
      </c>
      <c r="K44" s="19">
        <v>1</v>
      </c>
      <c r="L44" s="19">
        <v>120</v>
      </c>
      <c r="M44" s="19">
        <f>SUM(K44:L44)</f>
        <v>121</v>
      </c>
      <c r="N44" s="23">
        <f>J44/M44</f>
        <v>0.04132231404958678</v>
      </c>
    </row>
    <row r="45" spans="1:14" ht="12.75">
      <c r="A45" s="18" t="s">
        <v>8</v>
      </c>
      <c r="B45" s="19">
        <v>0</v>
      </c>
      <c r="C45" s="19">
        <v>0</v>
      </c>
      <c r="D45" s="19">
        <v>9</v>
      </c>
      <c r="E45" s="19">
        <v>20</v>
      </c>
      <c r="F45" s="19">
        <f t="shared" si="5"/>
        <v>29</v>
      </c>
      <c r="G45" s="21">
        <f t="shared" si="6"/>
        <v>0</v>
      </c>
      <c r="H45" s="12">
        <f>IF(((B45-C45-D45)/E45)&lt;0,0,(B45-C45-D45)/E45)</f>
        <v>0</v>
      </c>
      <c r="I45" s="19"/>
      <c r="J45" s="19"/>
      <c r="K45" s="19"/>
      <c r="L45" s="19"/>
      <c r="M45" s="19"/>
      <c r="N45" s="22"/>
    </row>
    <row r="46" spans="1:14" ht="12.75">
      <c r="A46" s="18" t="s">
        <v>10</v>
      </c>
      <c r="B46" s="19">
        <v>0</v>
      </c>
      <c r="C46" s="20" t="s">
        <v>62</v>
      </c>
      <c r="D46" s="19">
        <v>9</v>
      </c>
      <c r="E46" s="19">
        <v>115</v>
      </c>
      <c r="F46" s="19">
        <f t="shared" si="5"/>
        <v>124</v>
      </c>
      <c r="G46" s="21">
        <f t="shared" si="6"/>
        <v>0</v>
      </c>
      <c r="H46" s="12">
        <f>IF(((B46-D46)/E46)&lt;0,0,(B46-D46)/E46)</f>
        <v>0</v>
      </c>
      <c r="I46" s="19"/>
      <c r="J46" s="19"/>
      <c r="K46" s="19"/>
      <c r="L46" s="19"/>
      <c r="M46" s="19"/>
      <c r="N46" s="22"/>
    </row>
    <row r="47" spans="1:14" ht="12.75">
      <c r="A47" s="18" t="s">
        <v>12</v>
      </c>
      <c r="B47" s="19">
        <v>0</v>
      </c>
      <c r="C47" s="19">
        <v>16</v>
      </c>
      <c r="D47" s="19">
        <v>6</v>
      </c>
      <c r="E47" s="19">
        <v>140</v>
      </c>
      <c r="F47" s="19">
        <f t="shared" si="5"/>
        <v>162</v>
      </c>
      <c r="G47" s="21">
        <f t="shared" si="6"/>
        <v>0</v>
      </c>
      <c r="H47" s="12">
        <f>IF(((B47-C47-D47)/E47)&lt;0,0,(B47-C47-D47)/E47)</f>
        <v>0</v>
      </c>
      <c r="I47" s="19"/>
      <c r="J47" s="19">
        <v>1</v>
      </c>
      <c r="K47" s="19">
        <v>1</v>
      </c>
      <c r="L47" s="19">
        <v>111</v>
      </c>
      <c r="M47" s="19">
        <f>SUM(K47:L47)</f>
        <v>112</v>
      </c>
      <c r="N47" s="23">
        <f>J47/M47</f>
        <v>0.008928571428571428</v>
      </c>
    </row>
    <row r="48" spans="1:14" ht="12.75">
      <c r="A48" s="18" t="s">
        <v>21</v>
      </c>
      <c r="B48" s="19">
        <v>10</v>
      </c>
      <c r="C48" s="20" t="s">
        <v>62</v>
      </c>
      <c r="D48" s="19">
        <v>1</v>
      </c>
      <c r="E48" s="19">
        <v>41</v>
      </c>
      <c r="F48" s="19">
        <f>SUM(C48:E48)</f>
        <v>42</v>
      </c>
      <c r="G48" s="21">
        <f>IF(B48/F48&lt;0,0,B48/F48)</f>
        <v>0.23809523809523808</v>
      </c>
      <c r="H48" s="12">
        <f>IF(((B48-D48)/E48)&lt;0,0,(B48-D48)/E48)</f>
        <v>0.21951219512195122</v>
      </c>
      <c r="I48" s="19"/>
      <c r="J48" s="19"/>
      <c r="K48" s="19"/>
      <c r="L48" s="19"/>
      <c r="M48" s="19"/>
      <c r="N48" s="22"/>
    </row>
    <row r="49" spans="1:14" ht="12.75">
      <c r="A49" s="18" t="s">
        <v>14</v>
      </c>
      <c r="B49" s="19">
        <v>3</v>
      </c>
      <c r="C49" s="19">
        <v>43</v>
      </c>
      <c r="D49" s="19">
        <v>10</v>
      </c>
      <c r="E49" s="19">
        <v>200</v>
      </c>
      <c r="F49" s="19">
        <f t="shared" si="5"/>
        <v>253</v>
      </c>
      <c r="G49" s="21">
        <f t="shared" si="6"/>
        <v>0.011857707509881422</v>
      </c>
      <c r="H49" s="12">
        <f>IF(((B49-C49-D49)/E49)&lt;0,0,(B49-C49-D49)/E49)</f>
        <v>0</v>
      </c>
      <c r="I49" s="19"/>
      <c r="J49" s="19">
        <v>8</v>
      </c>
      <c r="K49" s="19">
        <v>5</v>
      </c>
      <c r="L49" s="19">
        <v>217</v>
      </c>
      <c r="M49" s="19">
        <f>SUM(K49:L49)</f>
        <v>222</v>
      </c>
      <c r="N49" s="23">
        <f>J49/M49</f>
        <v>0.036036036036036036</v>
      </c>
    </row>
    <row r="50" spans="1:14" ht="12.75">
      <c r="A50" s="18" t="s">
        <v>20</v>
      </c>
      <c r="B50" s="19">
        <v>9</v>
      </c>
      <c r="C50" s="19">
        <v>32</v>
      </c>
      <c r="D50" s="19">
        <v>9</v>
      </c>
      <c r="E50" s="19">
        <v>136</v>
      </c>
      <c r="F50" s="19">
        <f t="shared" si="5"/>
        <v>177</v>
      </c>
      <c r="G50" s="21">
        <f t="shared" si="6"/>
        <v>0.05084745762711865</v>
      </c>
      <c r="H50" s="12">
        <f>IF(((B50-C50-D50)/E50)&lt;0,0,(B50-C50-D50)/E50)</f>
        <v>0</v>
      </c>
      <c r="I50" s="19"/>
      <c r="J50" s="19">
        <v>12</v>
      </c>
      <c r="K50" s="19">
        <v>4</v>
      </c>
      <c r="L50" s="19">
        <v>182</v>
      </c>
      <c r="M50" s="19">
        <f>SUM(K50:L50)</f>
        <v>186</v>
      </c>
      <c r="N50" s="23">
        <f>J50/M50</f>
        <v>0.06451612903225806</v>
      </c>
    </row>
    <row r="51" spans="1:14" ht="12.75">
      <c r="A51" s="18" t="s">
        <v>16</v>
      </c>
      <c r="B51" s="19">
        <v>11</v>
      </c>
      <c r="C51" s="20" t="s">
        <v>62</v>
      </c>
      <c r="D51" s="19">
        <v>6</v>
      </c>
      <c r="E51" s="19">
        <v>168</v>
      </c>
      <c r="F51" s="19">
        <f t="shared" si="5"/>
        <v>174</v>
      </c>
      <c r="G51" s="21">
        <f t="shared" si="6"/>
        <v>0.06321839080459771</v>
      </c>
      <c r="H51" s="12">
        <f>IF(((B51-D51)/E51)&lt;0,0,(B51-D51)/E51)</f>
        <v>0.02976190476190476</v>
      </c>
      <c r="I51" s="19"/>
      <c r="J51" s="19"/>
      <c r="K51" s="19"/>
      <c r="L51" s="19"/>
      <c r="M51" s="19"/>
      <c r="N51" s="22"/>
    </row>
    <row r="52" spans="1:14" ht="12.75">
      <c r="A52" s="18" t="s">
        <v>28</v>
      </c>
      <c r="B52" s="19">
        <v>10</v>
      </c>
      <c r="C52" s="19">
        <v>38</v>
      </c>
      <c r="D52" s="19">
        <v>12</v>
      </c>
      <c r="E52" s="19">
        <v>108</v>
      </c>
      <c r="F52" s="19">
        <f t="shared" si="5"/>
        <v>158</v>
      </c>
      <c r="G52" s="21">
        <f t="shared" si="6"/>
        <v>0.06329113924050633</v>
      </c>
      <c r="H52" s="12">
        <f>IF(((B52-C52-D52)/E52)&lt;0,0,(B52-C52-D52)/E52)</f>
        <v>0</v>
      </c>
      <c r="I52" s="19"/>
      <c r="J52" s="19">
        <v>9</v>
      </c>
      <c r="K52" s="19">
        <v>6</v>
      </c>
      <c r="L52" s="19">
        <v>111</v>
      </c>
      <c r="M52" s="19">
        <f>SUM(K52:L52)</f>
        <v>117</v>
      </c>
      <c r="N52" s="23">
        <f>J52/M52</f>
        <v>0.07692307692307693</v>
      </c>
    </row>
    <row r="53" spans="1:14" ht="12.75">
      <c r="A53" s="24" t="s">
        <v>18</v>
      </c>
      <c r="B53" s="25">
        <v>10</v>
      </c>
      <c r="C53" s="25">
        <v>11</v>
      </c>
      <c r="D53" s="25">
        <v>7</v>
      </c>
      <c r="E53" s="25">
        <v>69</v>
      </c>
      <c r="F53" s="25">
        <f t="shared" si="5"/>
        <v>87</v>
      </c>
      <c r="G53" s="27">
        <f t="shared" si="6"/>
        <v>0.11494252873563218</v>
      </c>
      <c r="H53" s="28">
        <f>IF(((B53-C53-D53)/E53)&lt;0,0,(B53-C53-D53)/E53)</f>
        <v>0</v>
      </c>
      <c r="I53" s="25"/>
      <c r="J53" s="25">
        <v>10</v>
      </c>
      <c r="K53" s="25">
        <v>5</v>
      </c>
      <c r="L53" s="25">
        <v>64</v>
      </c>
      <c r="M53" s="25">
        <f>SUM(K53:L53)</f>
        <v>69</v>
      </c>
      <c r="N53" s="32">
        <f>J53/M53</f>
        <v>0.14492753623188406</v>
      </c>
    </row>
    <row r="54" spans="7:8" ht="12.75">
      <c r="G54" s="7"/>
      <c r="H54" s="12"/>
    </row>
    <row r="55" spans="1:8" ht="12.75">
      <c r="A55" s="5" t="s">
        <v>66</v>
      </c>
      <c r="G55" s="7"/>
      <c r="H55" s="12"/>
    </row>
    <row r="56" spans="1:14" ht="12.75">
      <c r="A56" s="13" t="s">
        <v>13</v>
      </c>
      <c r="B56" s="14">
        <v>10</v>
      </c>
      <c r="C56" s="14">
        <v>45</v>
      </c>
      <c r="D56" s="14">
        <v>8</v>
      </c>
      <c r="E56" s="14">
        <v>183</v>
      </c>
      <c r="F56" s="14">
        <f aca="true" t="shared" si="7" ref="F56:F65">SUM(C56:E56)</f>
        <v>236</v>
      </c>
      <c r="G56" s="15">
        <f aca="true" t="shared" si="8" ref="G56:G65">IF(B56/F56&lt;0,0,B56/F56)</f>
        <v>0.0423728813559322</v>
      </c>
      <c r="H56" s="16">
        <f>IF(((B56-C56-D56)/E56)&lt;0,0,(B56-C56-D56)/E56)</f>
        <v>0</v>
      </c>
      <c r="I56" s="14"/>
      <c r="J56" s="14">
        <v>10</v>
      </c>
      <c r="K56" s="14">
        <v>9</v>
      </c>
      <c r="L56" s="14">
        <v>225</v>
      </c>
      <c r="M56" s="14">
        <f>SUM(K56:L56)</f>
        <v>234</v>
      </c>
      <c r="N56" s="31">
        <f>J56/M56</f>
        <v>0.042735042735042736</v>
      </c>
    </row>
    <row r="57" spans="1:14" ht="12.75">
      <c r="A57" s="18" t="s">
        <v>19</v>
      </c>
      <c r="B57" s="19">
        <v>10</v>
      </c>
      <c r="C57" s="19">
        <v>36</v>
      </c>
      <c r="D57" s="19">
        <v>10</v>
      </c>
      <c r="E57" s="19">
        <v>126</v>
      </c>
      <c r="F57" s="19">
        <f t="shared" si="7"/>
        <v>172</v>
      </c>
      <c r="G57" s="21">
        <f t="shared" si="8"/>
        <v>0.05813953488372093</v>
      </c>
      <c r="H57" s="12">
        <f>IF(((B57-C57-D57)/E57)&lt;0,0,(B57-C57-D57)/E57)</f>
        <v>0</v>
      </c>
      <c r="I57" s="19"/>
      <c r="J57" s="19">
        <v>10</v>
      </c>
      <c r="K57" s="19">
        <v>8</v>
      </c>
      <c r="L57" s="19">
        <v>194</v>
      </c>
      <c r="M57" s="19">
        <f>SUM(K57:L57)</f>
        <v>202</v>
      </c>
      <c r="N57" s="23">
        <f>J57/M57</f>
        <v>0.04950495049504951</v>
      </c>
    </row>
    <row r="58" spans="1:14" ht="12.75">
      <c r="A58" s="18" t="s">
        <v>15</v>
      </c>
      <c r="B58" s="19">
        <v>10</v>
      </c>
      <c r="C58" s="20" t="s">
        <v>62</v>
      </c>
      <c r="D58" s="19">
        <v>12</v>
      </c>
      <c r="E58" s="19">
        <v>145</v>
      </c>
      <c r="F58" s="19">
        <f t="shared" si="7"/>
        <v>157</v>
      </c>
      <c r="G58" s="21">
        <f t="shared" si="8"/>
        <v>0.06369426751592357</v>
      </c>
      <c r="H58" s="12">
        <f>IF(((B58-D58)/E58)&lt;0,0,(B58-D58)/E58)</f>
        <v>0</v>
      </c>
      <c r="I58" s="19"/>
      <c r="J58" s="19"/>
      <c r="K58" s="19"/>
      <c r="L58" s="19"/>
      <c r="M58" s="19"/>
      <c r="N58" s="22"/>
    </row>
    <row r="59" spans="1:14" ht="12.75">
      <c r="A59" s="18" t="s">
        <v>27</v>
      </c>
      <c r="B59" s="19">
        <v>10</v>
      </c>
      <c r="C59" s="19">
        <v>36</v>
      </c>
      <c r="D59" s="19">
        <v>5</v>
      </c>
      <c r="E59" s="19">
        <v>88</v>
      </c>
      <c r="F59" s="19">
        <f t="shared" si="7"/>
        <v>129</v>
      </c>
      <c r="G59" s="21">
        <f t="shared" si="8"/>
        <v>0.07751937984496124</v>
      </c>
      <c r="H59" s="12">
        <f>IF(((B59-C59-D59)/E59)&lt;0,0,(B59-C59-D59)/E59)</f>
        <v>0</v>
      </c>
      <c r="I59" s="19"/>
      <c r="J59" s="19">
        <v>10</v>
      </c>
      <c r="K59" s="19">
        <v>9</v>
      </c>
      <c r="L59" s="19">
        <v>86</v>
      </c>
      <c r="M59" s="19">
        <f>SUM(K59:L59)</f>
        <v>95</v>
      </c>
      <c r="N59" s="23">
        <f>J59/M59</f>
        <v>0.10526315789473684</v>
      </c>
    </row>
    <row r="60" spans="1:14" ht="12.75">
      <c r="A60" s="18" t="s">
        <v>9</v>
      </c>
      <c r="B60" s="19">
        <v>10</v>
      </c>
      <c r="C60" s="20" t="s">
        <v>62</v>
      </c>
      <c r="D60" s="19">
        <v>8</v>
      </c>
      <c r="E60" s="19">
        <v>107</v>
      </c>
      <c r="F60" s="19">
        <f t="shared" si="7"/>
        <v>115</v>
      </c>
      <c r="G60" s="21">
        <f t="shared" si="8"/>
        <v>0.08695652173913043</v>
      </c>
      <c r="H60" s="12">
        <f>IF(((B60-D60)/E60)&lt;0,0,(B60-D60)/E60)</f>
        <v>0.018691588785046728</v>
      </c>
      <c r="I60" s="19"/>
      <c r="J60" s="19"/>
      <c r="K60" s="19"/>
      <c r="L60" s="19"/>
      <c r="M60" s="19"/>
      <c r="N60" s="22"/>
    </row>
    <row r="61" spans="1:14" ht="12.75">
      <c r="A61" s="18" t="s">
        <v>17</v>
      </c>
      <c r="B61" s="19">
        <v>10</v>
      </c>
      <c r="C61" s="19">
        <v>8</v>
      </c>
      <c r="D61" s="19">
        <v>13</v>
      </c>
      <c r="E61" s="19">
        <v>74</v>
      </c>
      <c r="F61" s="19">
        <f t="shared" si="7"/>
        <v>95</v>
      </c>
      <c r="G61" s="21">
        <f t="shared" si="8"/>
        <v>0.10526315789473684</v>
      </c>
      <c r="H61" s="12">
        <f>IF(((B61-C61-D61)/E61)&lt;0,0,(B61-C61-D61)/E61)</f>
        <v>0</v>
      </c>
      <c r="I61" s="19"/>
      <c r="J61" s="19">
        <v>10</v>
      </c>
      <c r="K61" s="19">
        <v>5</v>
      </c>
      <c r="L61" s="19">
        <v>66</v>
      </c>
      <c r="M61" s="19">
        <f>SUM(K61:L61)</f>
        <v>71</v>
      </c>
      <c r="N61" s="23">
        <f>J61/M61</f>
        <v>0.14084507042253522</v>
      </c>
    </row>
    <row r="62" spans="1:14" ht="12.75">
      <c r="A62" s="18" t="s">
        <v>11</v>
      </c>
      <c r="B62" s="19">
        <v>20</v>
      </c>
      <c r="C62" s="19">
        <v>29</v>
      </c>
      <c r="D62" s="19">
        <v>12</v>
      </c>
      <c r="E62" s="19">
        <v>148</v>
      </c>
      <c r="F62" s="19">
        <f t="shared" si="7"/>
        <v>189</v>
      </c>
      <c r="G62" s="21">
        <f t="shared" si="8"/>
        <v>0.10582010582010581</v>
      </c>
      <c r="H62" s="12">
        <f>IF(((B62-C62-D62)/E62)&lt;0,0,(B62-C62-D62)/E62)</f>
        <v>0</v>
      </c>
      <c r="I62" s="19"/>
      <c r="J62" s="19">
        <v>20</v>
      </c>
      <c r="K62" s="19">
        <v>5</v>
      </c>
      <c r="L62" s="19">
        <v>109</v>
      </c>
      <c r="M62" s="19">
        <f>SUM(K62:L62)</f>
        <v>114</v>
      </c>
      <c r="N62" s="23">
        <f>J62/M62</f>
        <v>0.17543859649122806</v>
      </c>
    </row>
    <row r="63" spans="1:14" ht="12.75">
      <c r="A63" s="18" t="s">
        <v>3</v>
      </c>
      <c r="B63" s="19">
        <v>20</v>
      </c>
      <c r="C63" s="19">
        <v>25</v>
      </c>
      <c r="D63" s="19">
        <v>18</v>
      </c>
      <c r="E63" s="19">
        <v>114</v>
      </c>
      <c r="F63" s="19">
        <f t="shared" si="7"/>
        <v>157</v>
      </c>
      <c r="G63" s="21">
        <f t="shared" si="8"/>
        <v>0.12738853503184713</v>
      </c>
      <c r="H63" s="12">
        <f>IF(((B63-C63-D63)/E63)&lt;0,0,(B63-C63-D63)/E63)</f>
        <v>0</v>
      </c>
      <c r="I63" s="19"/>
      <c r="J63" s="19">
        <v>20</v>
      </c>
      <c r="K63" s="19">
        <v>8</v>
      </c>
      <c r="L63" s="19">
        <v>167</v>
      </c>
      <c r="M63" s="19">
        <f>SUM(K63:L63)</f>
        <v>175</v>
      </c>
      <c r="N63" s="23">
        <f>J63/M63</f>
        <v>0.11428571428571428</v>
      </c>
    </row>
    <row r="64" spans="1:14" ht="12.75">
      <c r="A64" s="18" t="s">
        <v>5</v>
      </c>
      <c r="B64" s="19">
        <v>20</v>
      </c>
      <c r="C64" s="19">
        <v>38</v>
      </c>
      <c r="D64" s="19">
        <v>9</v>
      </c>
      <c r="E64" s="19">
        <v>103</v>
      </c>
      <c r="F64" s="19">
        <f t="shared" si="7"/>
        <v>150</v>
      </c>
      <c r="G64" s="21">
        <f t="shared" si="8"/>
        <v>0.13333333333333333</v>
      </c>
      <c r="H64" s="12">
        <f>IF(((B64-C64-D64)/E64)&lt;0,0,(B64-C64-D64)/E64)</f>
        <v>0</v>
      </c>
      <c r="I64" s="19"/>
      <c r="J64" s="19">
        <v>20</v>
      </c>
      <c r="K64" s="19">
        <v>5</v>
      </c>
      <c r="L64" s="19">
        <v>135</v>
      </c>
      <c r="M64" s="19">
        <f>SUM(K64:L64)</f>
        <v>140</v>
      </c>
      <c r="N64" s="23">
        <f>J64/M64</f>
        <v>0.14285714285714285</v>
      </c>
    </row>
    <row r="65" spans="1:14" ht="12.75">
      <c r="A65" s="24" t="s">
        <v>7</v>
      </c>
      <c r="B65" s="25">
        <v>10</v>
      </c>
      <c r="C65" s="25">
        <v>0</v>
      </c>
      <c r="D65" s="25">
        <v>7</v>
      </c>
      <c r="E65" s="25">
        <v>16</v>
      </c>
      <c r="F65" s="25">
        <f t="shared" si="7"/>
        <v>23</v>
      </c>
      <c r="G65" s="27">
        <f t="shared" si="8"/>
        <v>0.43478260869565216</v>
      </c>
      <c r="H65" s="28">
        <f>IF(((B65-C65-D65)/E65)&lt;0,0,(B65-C65-D65)/E65)</f>
        <v>0.1875</v>
      </c>
      <c r="I65" s="25"/>
      <c r="J65" s="25"/>
      <c r="K65" s="25"/>
      <c r="L65" s="25"/>
      <c r="M65" s="25"/>
      <c r="N65" s="29"/>
    </row>
    <row r="66" spans="1:8" ht="12.75">
      <c r="A66" s="5"/>
      <c r="G66" s="2"/>
      <c r="H66" s="2"/>
    </row>
    <row r="68" ht="12.75">
      <c r="A68" t="s">
        <v>49</v>
      </c>
    </row>
    <row r="69" ht="12.75">
      <c r="A69" t="s">
        <v>50</v>
      </c>
    </row>
    <row r="70" ht="12.75">
      <c r="A70" t="s">
        <v>24</v>
      </c>
    </row>
  </sheetData>
  <printOptions/>
  <pageMargins left="0.75" right="0.75" top="1" bottom="1" header="0.4166666666666667" footer="0.5"/>
  <pageSetup orientation="portrait"/>
  <headerFooter alignWithMargins="0">
    <oddHeader>&amp;CNew Haven Magnet Lottery 2011-12
New Haven Independent</oddHeader>
  </headerFooter>
  <ignoredErrors>
    <ignoredError sqref="F17:G65 I17:M65 H61:H65 H17:H29 H38:H44 M6:M12" formulaRange="1"/>
    <ignoredError sqref="H45:H60 H30:H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Haven Independent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Bailey</dc:creator>
  <cp:keywords/>
  <dc:description/>
  <cp:lastModifiedBy>Melissa Bailey</cp:lastModifiedBy>
  <cp:lastPrinted>2013-01-09T05:36:49Z</cp:lastPrinted>
  <dcterms:created xsi:type="dcterms:W3CDTF">2013-01-04T18:11:13Z</dcterms:created>
  <dcterms:modified xsi:type="dcterms:W3CDTF">2013-01-09T16:39:09Z</dcterms:modified>
  <cp:category/>
  <cp:version/>
  <cp:contentType/>
  <cp:contentStatus/>
</cp:coreProperties>
</file>